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7050" activeTab="4"/>
  </bookViews>
  <sheets>
    <sheet name="MDM Qty" sheetId="2" r:id="rId1"/>
    <sheet name="July V" sheetId="6" r:id="rId2"/>
    <sheet name="Vou Add" sheetId="7" r:id="rId3"/>
    <sheet name="Voucher Print" sheetId="9" r:id="rId4"/>
    <sheet name="Voc Back" sheetId="10" r:id="rId5"/>
  </sheets>
  <definedNames>
    <definedName name="_xlnm.Print_Area" localSheetId="1">'July V'!$A$1:$M$38</definedName>
    <definedName name="_xlnm.Print_Area" localSheetId="2">'Vou Add'!$A$1:$M$36</definedName>
    <definedName name="_xlnm.Print_Area" localSheetId="3">'Voucher Print'!$A$1:$M$131</definedName>
  </definedNames>
  <calcPr calcId="162913" concurrentCalc="0"/>
</workbook>
</file>

<file path=xl/calcChain.xml><?xml version="1.0" encoding="utf-8"?>
<calcChain xmlns="http://schemas.openxmlformats.org/spreadsheetml/2006/main">
  <c r="J17" i="9" l="1"/>
  <c r="J16" i="9"/>
  <c r="J15" i="9"/>
  <c r="J14" i="9"/>
  <c r="J13" i="9"/>
  <c r="C14" i="9"/>
  <c r="C15" i="9"/>
  <c r="C16" i="9"/>
  <c r="C17" i="9"/>
  <c r="C13" i="9"/>
  <c r="H2" i="9"/>
  <c r="M49" i="9"/>
  <c r="M48" i="9"/>
  <c r="M47" i="9"/>
  <c r="M46" i="9"/>
  <c r="M45" i="9"/>
  <c r="M44" i="9"/>
  <c r="M43" i="9"/>
  <c r="F44" i="9"/>
  <c r="F45" i="9"/>
  <c r="F47" i="9"/>
  <c r="F50" i="9"/>
  <c r="F51" i="9"/>
  <c r="F43" i="9"/>
  <c r="A32" i="9"/>
  <c r="H32" i="9"/>
  <c r="A59" i="9"/>
  <c r="H59" i="9"/>
  <c r="J17" i="6"/>
  <c r="K17" i="6"/>
  <c r="K18" i="6"/>
  <c r="S5" i="6"/>
  <c r="E17" i="6"/>
  <c r="R5" i="6"/>
  <c r="E4" i="6"/>
  <c r="E5" i="6"/>
  <c r="E6" i="6"/>
  <c r="E7" i="6"/>
  <c r="E8" i="6"/>
  <c r="E9" i="6"/>
  <c r="R3" i="6"/>
  <c r="J35" i="6"/>
  <c r="T44" i="6"/>
  <c r="S44" i="6"/>
  <c r="U43" i="6"/>
  <c r="S43" i="6"/>
  <c r="J25" i="6"/>
  <c r="J26" i="6"/>
  <c r="J24" i="6"/>
  <c r="J29" i="6"/>
  <c r="H30" i="6"/>
  <c r="H29" i="6"/>
  <c r="J21" i="6"/>
  <c r="J22" i="6"/>
  <c r="J23" i="6"/>
  <c r="J20" i="6"/>
  <c r="C18" i="6"/>
  <c r="D18" i="6"/>
  <c r="I107" i="9"/>
  <c r="G32" i="7"/>
  <c r="G26" i="7"/>
  <c r="G17" i="7"/>
  <c r="G3" i="7"/>
  <c r="D12" i="7"/>
  <c r="D9" i="7"/>
  <c r="I61" i="9"/>
  <c r="I34" i="9"/>
  <c r="I81" i="9"/>
  <c r="I104" i="9"/>
  <c r="B81" i="9"/>
  <c r="B104" i="9"/>
  <c r="I84" i="9"/>
  <c r="B23" i="7"/>
  <c r="B24" i="7"/>
  <c r="C23" i="7"/>
  <c r="D23" i="7"/>
  <c r="E48" i="9"/>
  <c r="F48" i="9"/>
  <c r="E25" i="6"/>
  <c r="E23" i="7"/>
  <c r="E24" i="6"/>
  <c r="J36" i="6"/>
  <c r="I36" i="6"/>
  <c r="I34" i="7"/>
  <c r="J116" i="9"/>
  <c r="H21" i="6"/>
  <c r="H22" i="6"/>
  <c r="H23" i="6"/>
  <c r="H24" i="6"/>
  <c r="H25" i="6"/>
  <c r="H23" i="7"/>
  <c r="H26" i="6"/>
  <c r="H20" i="6"/>
  <c r="H11" i="6"/>
  <c r="H12" i="6"/>
  <c r="H13" i="6"/>
  <c r="H14" i="6"/>
  <c r="H15" i="6"/>
  <c r="H10" i="6"/>
  <c r="H5" i="6"/>
  <c r="H5" i="7"/>
  <c r="H6" i="6"/>
  <c r="H7" i="6"/>
  <c r="H8" i="6"/>
  <c r="H4" i="6"/>
  <c r="H4" i="7"/>
  <c r="J30" i="6"/>
  <c r="C36" i="6"/>
  <c r="C34" i="7"/>
  <c r="C116" i="9"/>
  <c r="N108" i="9"/>
  <c r="C9" i="2"/>
  <c r="E9" i="2"/>
  <c r="E7" i="2"/>
  <c r="E12" i="2"/>
  <c r="K34" i="7"/>
  <c r="M116" i="9"/>
  <c r="M122" i="9"/>
  <c r="I109" i="9"/>
  <c r="I93" i="9"/>
  <c r="B93" i="9"/>
  <c r="H34" i="7"/>
  <c r="I116" i="9"/>
  <c r="H33" i="7"/>
  <c r="B34" i="7"/>
  <c r="B116" i="9"/>
  <c r="B33" i="7"/>
  <c r="J34" i="7"/>
  <c r="L116" i="9"/>
  <c r="J33" i="7"/>
  <c r="I33" i="7"/>
  <c r="D34" i="7"/>
  <c r="E116" i="9"/>
  <c r="E34" i="7"/>
  <c r="F116" i="9"/>
  <c r="F122" i="9"/>
  <c r="B109" i="9"/>
  <c r="D33" i="7"/>
  <c r="C33" i="7"/>
  <c r="I31" i="7"/>
  <c r="J93" i="9"/>
  <c r="D31" i="7"/>
  <c r="E93" i="9"/>
  <c r="C31" i="7"/>
  <c r="C93" i="9"/>
  <c r="I28" i="7"/>
  <c r="J71" i="9"/>
  <c r="H28" i="7"/>
  <c r="I71" i="9"/>
  <c r="I27" i="7"/>
  <c r="J70" i="9"/>
  <c r="H27" i="7"/>
  <c r="I70" i="9"/>
  <c r="I24" i="7"/>
  <c r="H24" i="7"/>
  <c r="I23" i="7"/>
  <c r="I22" i="7"/>
  <c r="H22" i="7"/>
  <c r="I47" i="9"/>
  <c r="I21" i="7"/>
  <c r="C21" i="7"/>
  <c r="L21" i="7"/>
  <c r="H21" i="7"/>
  <c r="I46" i="9"/>
  <c r="I20" i="7"/>
  <c r="H20" i="7"/>
  <c r="I19" i="7"/>
  <c r="H19" i="7"/>
  <c r="I44" i="9"/>
  <c r="I18" i="7"/>
  <c r="H18" i="7"/>
  <c r="I43" i="9"/>
  <c r="I15" i="7"/>
  <c r="H15" i="7"/>
  <c r="I14" i="7"/>
  <c r="C14" i="7"/>
  <c r="L14" i="7"/>
  <c r="H14" i="7"/>
  <c r="I13" i="7"/>
  <c r="H13" i="7"/>
  <c r="I12" i="7"/>
  <c r="C12" i="7"/>
  <c r="L12" i="7"/>
  <c r="H12" i="7"/>
  <c r="I11" i="7"/>
  <c r="H11" i="7"/>
  <c r="I10" i="7"/>
  <c r="C10" i="7"/>
  <c r="L10" i="7"/>
  <c r="H10" i="7"/>
  <c r="I9" i="7"/>
  <c r="C9" i="7"/>
  <c r="L9" i="7"/>
  <c r="H9" i="7"/>
  <c r="I8" i="7"/>
  <c r="H8" i="7"/>
  <c r="I7" i="7"/>
  <c r="H7" i="7"/>
  <c r="I6" i="7"/>
  <c r="H6" i="7"/>
  <c r="I5" i="7"/>
  <c r="I4" i="7"/>
  <c r="C28" i="7"/>
  <c r="C71" i="9"/>
  <c r="D28" i="7"/>
  <c r="E71" i="9"/>
  <c r="D27" i="7"/>
  <c r="E70" i="9"/>
  <c r="C27" i="7"/>
  <c r="C70" i="9"/>
  <c r="B28" i="7"/>
  <c r="B71" i="9"/>
  <c r="B27" i="7"/>
  <c r="B70" i="9"/>
  <c r="B19" i="7"/>
  <c r="B44" i="9"/>
  <c r="C19" i="7"/>
  <c r="D19" i="7"/>
  <c r="B20" i="7"/>
  <c r="C20" i="7"/>
  <c r="D20" i="7"/>
  <c r="B21" i="7"/>
  <c r="B46" i="9"/>
  <c r="D21" i="7"/>
  <c r="E46" i="9"/>
  <c r="F46" i="9"/>
  <c r="B22" i="7"/>
  <c r="B47" i="9"/>
  <c r="C22" i="7"/>
  <c r="L22" i="7"/>
  <c r="D22" i="7"/>
  <c r="C24" i="7"/>
  <c r="D24" i="7"/>
  <c r="E49" i="9"/>
  <c r="F49" i="9"/>
  <c r="D18" i="7"/>
  <c r="C18" i="7"/>
  <c r="B18" i="7"/>
  <c r="B43" i="9"/>
  <c r="D15" i="7"/>
  <c r="C15" i="7"/>
  <c r="L15" i="7"/>
  <c r="J18" i="6"/>
  <c r="I18" i="6"/>
  <c r="E18" i="6"/>
  <c r="J15" i="7"/>
  <c r="B15" i="7"/>
  <c r="D10" i="7"/>
  <c r="C11" i="7"/>
  <c r="D11" i="7"/>
  <c r="C13" i="7"/>
  <c r="L13" i="7"/>
  <c r="D13" i="7"/>
  <c r="D14" i="7"/>
  <c r="B10" i="7"/>
  <c r="B11" i="7"/>
  <c r="B12" i="7"/>
  <c r="B13" i="7"/>
  <c r="B14" i="7"/>
  <c r="B9" i="7"/>
  <c r="C5" i="7"/>
  <c r="D5" i="7"/>
  <c r="C6" i="7"/>
  <c r="L6" i="7"/>
  <c r="D6" i="7"/>
  <c r="C7" i="7"/>
  <c r="D7" i="7"/>
  <c r="C8" i="7"/>
  <c r="D8" i="7"/>
  <c r="D4" i="7"/>
  <c r="C4" i="7"/>
  <c r="L4" i="7"/>
  <c r="B5" i="7"/>
  <c r="B6" i="7"/>
  <c r="B7" i="7"/>
  <c r="B8" i="7"/>
  <c r="B4" i="7"/>
  <c r="G30" i="2"/>
  <c r="G27" i="2"/>
  <c r="G25" i="2"/>
  <c r="G24" i="2"/>
  <c r="G23" i="2"/>
  <c r="G22" i="2"/>
  <c r="C33" i="2"/>
  <c r="C16" i="2"/>
  <c r="I21" i="2"/>
  <c r="I4" i="2"/>
  <c r="G13" i="2"/>
  <c r="G10" i="2"/>
  <c r="G8" i="2"/>
  <c r="G7" i="2"/>
  <c r="G6" i="2"/>
  <c r="G5" i="2"/>
  <c r="E33" i="2"/>
  <c r="E30" i="2"/>
  <c r="F30" i="2"/>
  <c r="I30" i="2"/>
  <c r="E27" i="2"/>
  <c r="F27" i="2"/>
  <c r="I27" i="2"/>
  <c r="C26" i="2"/>
  <c r="G26" i="2"/>
  <c r="E25" i="2"/>
  <c r="F25" i="2"/>
  <c r="I25" i="2"/>
  <c r="E24" i="2"/>
  <c r="F24" i="2"/>
  <c r="E23" i="2"/>
  <c r="E16" i="2"/>
  <c r="F12" i="2"/>
  <c r="E6" i="2"/>
  <c r="F6" i="2"/>
  <c r="F7" i="2"/>
  <c r="E8" i="2"/>
  <c r="F8" i="2"/>
  <c r="F9" i="2"/>
  <c r="E10" i="2"/>
  <c r="F10" i="2"/>
  <c r="F11" i="2"/>
  <c r="E13" i="2"/>
  <c r="F13" i="2"/>
  <c r="F14" i="2"/>
  <c r="I10" i="2"/>
  <c r="C11" i="2"/>
  <c r="I13" i="2"/>
  <c r="I8" i="2"/>
  <c r="L36" i="7"/>
  <c r="L33" i="7"/>
  <c r="L32" i="7"/>
  <c r="L30" i="7"/>
  <c r="L26" i="7"/>
  <c r="L17" i="7"/>
  <c r="L11" i="7"/>
  <c r="E26" i="6"/>
  <c r="E24" i="7"/>
  <c r="J24" i="7"/>
  <c r="C27" i="6"/>
  <c r="E33" i="6"/>
  <c r="E31" i="7"/>
  <c r="E11" i="6"/>
  <c r="E10" i="7"/>
  <c r="E12" i="6"/>
  <c r="E11" i="7"/>
  <c r="E13" i="6"/>
  <c r="E12" i="7"/>
  <c r="E14" i="6"/>
  <c r="E13" i="7"/>
  <c r="E15" i="6"/>
  <c r="E14" i="7"/>
  <c r="E21" i="6"/>
  <c r="E19" i="7"/>
  <c r="E22" i="6"/>
  <c r="E20" i="7"/>
  <c r="E23" i="6"/>
  <c r="E21" i="7"/>
  <c r="E22" i="7"/>
  <c r="E20" i="6"/>
  <c r="E18" i="7"/>
  <c r="E10" i="6"/>
  <c r="E9" i="7"/>
  <c r="E5" i="7"/>
  <c r="E6" i="7"/>
  <c r="E7" i="7"/>
  <c r="E8" i="7"/>
  <c r="E4" i="7"/>
  <c r="J5" i="6"/>
  <c r="K5" i="6"/>
  <c r="J33" i="6"/>
  <c r="K33" i="6"/>
  <c r="J27" i="7"/>
  <c r="L70" i="9"/>
  <c r="K21" i="6"/>
  <c r="K19" i="7"/>
  <c r="J20" i="7"/>
  <c r="K23" i="6"/>
  <c r="J22" i="7"/>
  <c r="J23" i="7"/>
  <c r="J18" i="7"/>
  <c r="J11" i="6"/>
  <c r="J10" i="7"/>
  <c r="J12" i="6"/>
  <c r="J11" i="7"/>
  <c r="J13" i="6"/>
  <c r="J12" i="7"/>
  <c r="J14" i="6"/>
  <c r="K14" i="6"/>
  <c r="J15" i="6"/>
  <c r="J14" i="7"/>
  <c r="J10" i="6"/>
  <c r="J9" i="7"/>
  <c r="J6" i="6"/>
  <c r="J6" i="7"/>
  <c r="J7" i="6"/>
  <c r="K7" i="6"/>
  <c r="K7" i="7"/>
  <c r="J8" i="6"/>
  <c r="J8" i="7"/>
  <c r="J4" i="6"/>
  <c r="J4" i="7"/>
  <c r="K35" i="6"/>
  <c r="K33" i="7"/>
  <c r="L130" i="9"/>
  <c r="I31" i="6"/>
  <c r="I27" i="6"/>
  <c r="K20" i="6"/>
  <c r="K18" i="7"/>
  <c r="K22" i="6"/>
  <c r="K20" i="7"/>
  <c r="K21" i="7"/>
  <c r="K24" i="6"/>
  <c r="K22" i="7"/>
  <c r="K25" i="6"/>
  <c r="K23" i="7"/>
  <c r="K26" i="6"/>
  <c r="K24" i="7"/>
  <c r="K25" i="7"/>
  <c r="I16" i="6"/>
  <c r="I9" i="6"/>
  <c r="C16" i="6"/>
  <c r="E35" i="6"/>
  <c r="E33" i="7"/>
  <c r="C31" i="6"/>
  <c r="E30" i="6"/>
  <c r="E28" i="7"/>
  <c r="F71" i="9"/>
  <c r="E29" i="6"/>
  <c r="E27" i="7"/>
  <c r="F70" i="9"/>
  <c r="C9" i="6"/>
  <c r="I6" i="2"/>
  <c r="C28" i="2"/>
  <c r="G28" i="2"/>
  <c r="E28" i="2"/>
  <c r="F28" i="2"/>
  <c r="I28" i="2"/>
  <c r="F23" i="2"/>
  <c r="I23" i="2"/>
  <c r="E26" i="2"/>
  <c r="F26" i="2"/>
  <c r="I26" i="2"/>
  <c r="E31" i="2"/>
  <c r="E15" i="7"/>
  <c r="F31" i="2"/>
  <c r="I24" i="2"/>
  <c r="G11" i="2"/>
  <c r="I11" i="2"/>
  <c r="G9" i="2"/>
  <c r="E14" i="2"/>
  <c r="I9" i="2"/>
  <c r="I7" i="2"/>
  <c r="J28" i="7"/>
  <c r="L71" i="9"/>
  <c r="K30" i="6"/>
  <c r="K28" i="7"/>
  <c r="M71" i="9"/>
  <c r="L8" i="7"/>
  <c r="K29" i="6"/>
  <c r="K31" i="6"/>
  <c r="L27" i="7"/>
  <c r="K12" i="6"/>
  <c r="K11" i="7"/>
  <c r="J19" i="7"/>
  <c r="K8" i="6"/>
  <c r="K8" i="7"/>
  <c r="J7" i="7"/>
  <c r="J5" i="7"/>
  <c r="K4" i="6"/>
  <c r="K4" i="7"/>
  <c r="K37" i="6"/>
  <c r="E16" i="6"/>
  <c r="R4" i="6"/>
  <c r="R6" i="6"/>
  <c r="E37" i="6"/>
  <c r="E35" i="7"/>
  <c r="F130" i="9"/>
  <c r="J21" i="7"/>
  <c r="K13" i="6"/>
  <c r="K12" i="7"/>
  <c r="E27" i="6"/>
  <c r="J27" i="6"/>
  <c r="K6" i="6"/>
  <c r="K6" i="7"/>
  <c r="K5" i="7"/>
  <c r="K10" i="6"/>
  <c r="K9" i="7"/>
  <c r="K11" i="6"/>
  <c r="K10" i="7"/>
  <c r="K13" i="7"/>
  <c r="K15" i="6"/>
  <c r="K14" i="7"/>
  <c r="K15" i="7"/>
  <c r="K16" i="7"/>
  <c r="K27" i="7"/>
  <c r="M70" i="9"/>
  <c r="F93" i="9"/>
  <c r="F99" i="9"/>
  <c r="B86" i="9"/>
  <c r="E31" i="6"/>
  <c r="E38" i="6"/>
  <c r="Q44" i="6"/>
  <c r="J13" i="7"/>
  <c r="K27" i="6"/>
  <c r="L7" i="7"/>
  <c r="K9" i="6"/>
  <c r="S3" i="6"/>
  <c r="K35" i="7"/>
  <c r="L34" i="7"/>
  <c r="E25" i="7"/>
  <c r="K16" i="6"/>
  <c r="S4" i="6"/>
  <c r="K31" i="7"/>
  <c r="K38" i="6"/>
  <c r="J31" i="7"/>
  <c r="L93" i="9"/>
  <c r="I31" i="2"/>
  <c r="I14" i="2"/>
  <c r="M93" i="9"/>
  <c r="M99" i="9"/>
  <c r="I86" i="9"/>
  <c r="S6" i="6"/>
  <c r="E16" i="7"/>
  <c r="L5" i="7"/>
  <c r="M76" i="9"/>
  <c r="I63" i="9"/>
  <c r="M31" i="7"/>
  <c r="M28" i="9"/>
  <c r="I6" i="9"/>
  <c r="M53" i="9"/>
  <c r="I36" i="9"/>
  <c r="F76" i="9"/>
  <c r="B63" i="9"/>
  <c r="F53" i="9"/>
  <c r="B36" i="9"/>
  <c r="E29" i="7"/>
  <c r="E36" i="7"/>
  <c r="K29" i="7"/>
  <c r="K36" i="7"/>
  <c r="L18" i="7"/>
  <c r="L19" i="7"/>
  <c r="L23" i="7"/>
  <c r="L20" i="7"/>
  <c r="L24" i="7"/>
  <c r="L28" i="7"/>
  <c r="L31" i="7"/>
  <c r="F28" i="9"/>
  <c r="M36" i="7"/>
  <c r="L129" i="9"/>
  <c r="L131" i="9"/>
  <c r="F129" i="9"/>
  <c r="F131" i="9"/>
</calcChain>
</file>

<file path=xl/sharedStrings.xml><?xml version="1.0" encoding="utf-8"?>
<sst xmlns="http://schemas.openxmlformats.org/spreadsheetml/2006/main" count="474" uniqueCount="112">
  <si>
    <t>Øe la[;k</t>
  </si>
  <si>
    <t>lkexzh</t>
  </si>
  <si>
    <t>ek=k izfrfnu@izfr Nk=</t>
  </si>
  <si>
    <t>izkFkfed</t>
  </si>
  <si>
    <t>mPp izkFkfed</t>
  </si>
  <si>
    <t>[kk|kUu xsagw ;k pkoy</t>
  </si>
  <si>
    <t>nkysa</t>
  </si>
  <si>
    <t>lCth ¼iRrhnkj lfCt;ksa lfgr½</t>
  </si>
  <si>
    <t>rsy</t>
  </si>
  <si>
    <t>ued ,oa elkys</t>
  </si>
  <si>
    <t>nky</t>
  </si>
  <si>
    <t>lCth</t>
  </si>
  <si>
    <t>Qy</t>
  </si>
  <si>
    <t>loZ;ksx</t>
  </si>
  <si>
    <t>vkVk filkbZ</t>
  </si>
  <si>
    <t>uke lkexzh</t>
  </si>
  <si>
    <t>ek=k</t>
  </si>
  <si>
    <t>nj</t>
  </si>
  <si>
    <t>jkf'k</t>
  </si>
  <si>
    <t>nky puk</t>
  </si>
  <si>
    <t>nky vjgj</t>
  </si>
  <si>
    <t>nky ewax eksxj</t>
  </si>
  <si>
    <t>gjh fepZ</t>
  </si>
  <si>
    <t>vkyw</t>
  </si>
  <si>
    <t>VekVj</t>
  </si>
  <si>
    <t>bZa/ku</t>
  </si>
  <si>
    <t>xSl flys.Mj</t>
  </si>
  <si>
    <t>ydM+h</t>
  </si>
  <si>
    <t>yky fepZ</t>
  </si>
  <si>
    <t xml:space="preserve"> /kfu;k</t>
  </si>
  <si>
    <t>gYnh</t>
  </si>
  <si>
    <t>yglqu</t>
  </si>
  <si>
    <t>thjk</t>
  </si>
  <si>
    <t>ued</t>
  </si>
  <si>
    <t>;ksx</t>
  </si>
  <si>
    <t>dqy jkf'k</t>
  </si>
  <si>
    <t>nky ewax fNydk</t>
  </si>
  <si>
    <t>O;; dk izek.k&amp;i= ¼okmpj½</t>
  </si>
  <si>
    <t>Jh</t>
  </si>
  <si>
    <t xml:space="preserve">uhps fy[kh foxr ds vuqlkj :i;k </t>
  </si>
  <si>
    <t>vads</t>
  </si>
  <si>
    <t>pqdkbZ xbZ jde dk fooj.k</t>
  </si>
  <si>
    <t>jde</t>
  </si>
  <si>
    <t>lkexzh fooj.k</t>
  </si>
  <si>
    <t>dqy jde</t>
  </si>
  <si>
    <t>bZdkbZ</t>
  </si>
  <si>
    <t>nj izfr fdxzk</t>
  </si>
  <si>
    <t>Øekad%</t>
  </si>
  <si>
    <t xml:space="preserve">  :i;s   iSls</t>
  </si>
  <si>
    <r>
      <t xml:space="preserve">fn;k tkos vkSj </t>
    </r>
    <r>
      <rPr>
        <b/>
        <sz val="12"/>
        <color indexed="8"/>
        <rFont val="DevLys 010"/>
      </rPr>
      <t>fo|ky; izcU/k lfefr% jktdh; ek/;fed fo|ky;] nsok.kh</t>
    </r>
    <r>
      <rPr>
        <sz val="12"/>
        <color indexed="8"/>
        <rFont val="DevLys 010"/>
      </rPr>
      <t xml:space="preserve"> ds uke fy[kk tkosA</t>
    </r>
  </si>
  <si>
    <t>fnukad%</t>
  </si>
  <si>
    <t>mi;qZDr :i;k jksdM+h izkIr fd;s</t>
  </si>
  <si>
    <t>gLrk{kj izkIr dRrkZ</t>
  </si>
  <si>
    <t>gLrk{kj pqdkus okyk</t>
  </si>
  <si>
    <t xml:space="preserve">                                               vf/kdkjh</t>
  </si>
  <si>
    <t>fdxzk</t>
  </si>
  <si>
    <t>dqy O;;</t>
  </si>
  <si>
    <t>O;;</t>
  </si>
  <si>
    <t>Qykgkj</t>
  </si>
  <si>
    <t>xzke</t>
  </si>
  <si>
    <t>phuh] xqM+] cslu] ouLifr ?kh vkfn</t>
  </si>
  <si>
    <t>izfr'kr O;;</t>
  </si>
  <si>
    <t>izfr Nk= lIrkfgd O;;</t>
  </si>
  <si>
    <t xml:space="preserve">nj </t>
  </si>
  <si>
    <t>fnu</t>
  </si>
  <si>
    <t>mPp izkFkfed ek=k ,oa vuqekfur O;; jkf'k</t>
  </si>
  <si>
    <t>ykHkkfUor Nk=ksa dh la[;k</t>
  </si>
  <si>
    <t>izkFkfed ek=k ,oa vuqekfur O;; jkf'k</t>
  </si>
  <si>
    <t xml:space="preserve">foofjf.kdk 2010 ds vuqlkj ek=k ,oa jkf'k dsydqysVj </t>
  </si>
  <si>
    <t>O;; ek=k fdyks esa</t>
  </si>
  <si>
    <t xml:space="preserve">  ---------------------------------</t>
  </si>
  <si>
    <t>Jh cq)kjke iq= Jh mekjke iztkir</t>
  </si>
  <si>
    <t>R/O</t>
  </si>
  <si>
    <t>Jh 'kadjyky es?koky nsok.kh</t>
  </si>
  <si>
    <t xml:space="preserve">   'kadjyky es?koky] nsok.kh</t>
  </si>
  <si>
    <t>izek.k&amp;i=</t>
  </si>
  <si>
    <t>izekf.kr fd;k tkrk gS fd mi;qZDr leku dk iz;ksx iks"kkgkj cukus esa fd;k x;k gSA</t>
  </si>
  <si>
    <t>lkeku dk bZUnzkt LVksd jftLVj ist --------------------ij rFkk jksdM+ ikuk --------------------------- ij fd;k x;k gSA</t>
  </si>
  <si>
    <t xml:space="preserve"> lkeku Vs.Mj vuqlkj [kjhnk x;k gSA</t>
  </si>
  <si>
    <t>bl ekg dk izkFkfed dk iks"kkgkj O;;</t>
  </si>
  <si>
    <t>f</t>
  </si>
  <si>
    <t>xSl flys.Mj O;; jkf'k</t>
  </si>
  <si>
    <t xml:space="preserve"> dqy ;ksx </t>
  </si>
  <si>
    <t>bl ekg dk mPp izkFkfed dk iks"kkgkj O;;</t>
  </si>
  <si>
    <t>izk0 ek=k</t>
  </si>
  <si>
    <t>mizk0 ek=k</t>
  </si>
  <si>
    <t>iRrk xksHkh</t>
  </si>
  <si>
    <t>ykSdh</t>
  </si>
  <si>
    <t>bUnzpUn lCth Qjks'k] Nkij</t>
  </si>
  <si>
    <t>ekaxhyky csuhoky tujy LVksj] Nkij</t>
  </si>
  <si>
    <t>nky elwj</t>
  </si>
  <si>
    <t>eVj</t>
  </si>
  <si>
    <r>
      <rPr>
        <sz val="12"/>
        <color indexed="8"/>
        <rFont val="DevLys 010"/>
      </rPr>
      <t>dk;kZy;%</t>
    </r>
    <r>
      <rPr>
        <b/>
        <sz val="12"/>
        <color indexed="8"/>
        <rFont val="DevLys 010"/>
      </rPr>
      <t xml:space="preserve"> jktdh; vkn'kZ ek/;fed fo|ky;] nsok.kh</t>
    </r>
  </si>
  <si>
    <t>dsyk</t>
  </si>
  <si>
    <t>lat; iztkir iq= Jh cq/kkjke iztkir</t>
  </si>
  <si>
    <t>rqqjgh</t>
  </si>
  <si>
    <t>larjk</t>
  </si>
  <si>
    <r>
      <t xml:space="preserve">fn;k tkos vkSj </t>
    </r>
    <r>
      <rPr>
        <b/>
        <sz val="12"/>
        <color indexed="8"/>
        <rFont val="DevLys 010"/>
      </rPr>
      <t>fo|ky; izcU/k lfefr% jktdh; ek/;fed fo|ky;]yqgkjk</t>
    </r>
    <r>
      <rPr>
        <sz val="12"/>
        <color indexed="8"/>
        <rFont val="DevLys 010"/>
      </rPr>
      <t xml:space="preserve"> ds uke fy[kk tkosA</t>
    </r>
  </si>
  <si>
    <t>veku Qy lCth Hk.Mkj lk.Mok</t>
  </si>
  <si>
    <r>
      <t xml:space="preserve">fn;k tkos vkSj </t>
    </r>
    <r>
      <rPr>
        <b/>
        <sz val="12"/>
        <color indexed="8"/>
        <rFont val="DevLys 010"/>
      </rPr>
      <t>fo|ky; izcU/k lfefr% jktdh; ek/;fed fo|ky;] yqgkjk</t>
    </r>
    <r>
      <rPr>
        <sz val="12"/>
        <color indexed="8"/>
        <rFont val="DevLys 010"/>
      </rPr>
      <t xml:space="preserve"> ds uke fy[kk tkosA</t>
    </r>
  </si>
  <si>
    <t>rhu gtkj N% lkS nks :Ik, ek=</t>
  </si>
  <si>
    <t>rhu gtkj N% lks :Ik, ek=</t>
  </si>
  <si>
    <r>
      <rPr>
        <sz val="12"/>
        <color indexed="8"/>
        <rFont val="DevLys 010"/>
      </rPr>
      <t>dk;kZy;%</t>
    </r>
    <r>
      <rPr>
        <b/>
        <sz val="12"/>
        <color indexed="8"/>
        <rFont val="DevLys 010"/>
      </rPr>
      <t xml:space="preserve"> ,l,elh jktdh; mPp ek/;fed fo|ky;]mMokyk ial chnklj</t>
    </r>
  </si>
  <si>
    <t>nkukjke iq=Jh ewykjke</t>
  </si>
  <si>
    <r>
      <t xml:space="preserve">fn;k tkos vkSj </t>
    </r>
    <r>
      <rPr>
        <b/>
        <sz val="12"/>
        <color indexed="8"/>
        <rFont val="DevLys 010"/>
      </rPr>
      <t>fo|ky; izcU/k lfefr% jktdh; mPp ek/;fed fo|ky;]mMokyk</t>
    </r>
    <r>
      <rPr>
        <sz val="12"/>
        <color indexed="8"/>
        <rFont val="DevLys 010"/>
      </rPr>
      <t xml:space="preserve"> ds uke fy[kk tkosA</t>
    </r>
  </si>
  <si>
    <t>ekg ekpZ 2018 ydMh</t>
  </si>
  <si>
    <t>ekg vizsy 2018 ydMh</t>
  </si>
  <si>
    <t>ekg ebZ 2018 ydMh</t>
  </si>
  <si>
    <t>ekg twu 2018 ydMh</t>
  </si>
  <si>
    <t>ekg tqykbZ 2018 ydMh</t>
  </si>
  <si>
    <t>lkr gtkj ukSlkS vBkou</t>
  </si>
  <si>
    <t>ckjg gtkj rhu lkS mUuhl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</si>
</sst>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21" x14ac:knownFonts="1">
    <font>
      <sz val="11"/>
      <color theme="1"/>
      <name val="Calibri"/>
      <family val="2"/>
      <scheme val="minor"/>
    </font>
    <font>
      <sz val="12"/>
      <color indexed="8"/>
      <name val="DevLys 010"/>
    </font>
    <font>
      <b/>
      <sz val="12"/>
      <color indexed="8"/>
      <name val="DevLys 010"/>
    </font>
    <font>
      <b/>
      <sz val="11"/>
      <color theme="1"/>
      <name val="Calibri"/>
      <family val="2"/>
      <scheme val="minor"/>
    </font>
    <font>
      <sz val="14"/>
      <color theme="1"/>
      <name val="DevLys 010"/>
    </font>
    <font>
      <b/>
      <sz val="14"/>
      <color theme="1"/>
      <name val="DevLys 010"/>
    </font>
    <font>
      <sz val="12"/>
      <color theme="1"/>
      <name val="DevLys 010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DevLys 010"/>
    </font>
    <font>
      <sz val="13"/>
      <color theme="1"/>
      <name val="DevLys 010"/>
    </font>
    <font>
      <b/>
      <sz val="11"/>
      <color theme="1"/>
      <name val="DevLys 010"/>
    </font>
    <font>
      <b/>
      <sz val="12"/>
      <color theme="1"/>
      <name val="DevLys 010"/>
    </font>
    <font>
      <b/>
      <sz val="1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DevLys 010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color theme="1"/>
      <name val="DevLys 010"/>
    </font>
    <font>
      <sz val="14"/>
      <color theme="1"/>
      <name val="Calibri"/>
      <family val="2"/>
      <scheme val="minor"/>
    </font>
    <font>
      <b/>
      <u/>
      <sz val="16"/>
      <color theme="1"/>
      <name val="DevLys 010"/>
    </font>
  </fonts>
  <fills count="2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2">
    <xf numFmtId="0" fontId="0" fillId="0" borderId="0" xfId="0"/>
    <xf numFmtId="0" fontId="0" fillId="0" borderId="1" xfId="0" applyBorder="1"/>
    <xf numFmtId="2" fontId="0" fillId="0" borderId="1" xfId="0" applyNumberFormat="1" applyBorder="1"/>
    <xf numFmtId="0" fontId="4" fillId="0" borderId="0" xfId="0" applyFont="1"/>
    <xf numFmtId="0" fontId="0" fillId="0" borderId="1" xfId="0" applyBorder="1" applyAlignment="1">
      <alignment horizontal="center"/>
    </xf>
    <xf numFmtId="2" fontId="0" fillId="2" borderId="1" xfId="0" applyNumberFormat="1" applyFont="1" applyFill="1" applyBorder="1"/>
    <xf numFmtId="2" fontId="0" fillId="3" borderId="1" xfId="0" applyNumberFormat="1" applyFont="1" applyFill="1" applyBorder="1"/>
    <xf numFmtId="2" fontId="0" fillId="4" borderId="1" xfId="0" applyNumberFormat="1" applyFont="1" applyFill="1" applyBorder="1"/>
    <xf numFmtId="2" fontId="0" fillId="5" borderId="1" xfId="0" applyNumberFormat="1" applyFont="1" applyFill="1" applyBorder="1"/>
    <xf numFmtId="2" fontId="0" fillId="6" borderId="1" xfId="0" applyNumberFormat="1" applyFont="1" applyFill="1" applyBorder="1"/>
    <xf numFmtId="2" fontId="0" fillId="7" borderId="1" xfId="0" applyNumberFormat="1" applyFont="1" applyFill="1" applyBorder="1"/>
    <xf numFmtId="0" fontId="3" fillId="7" borderId="1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6" fillId="2" borderId="1" xfId="0" applyFont="1" applyFill="1" applyBorder="1"/>
    <xf numFmtId="0" fontId="6" fillId="3" borderId="1" xfId="0" applyFont="1" applyFill="1" applyBorder="1"/>
    <xf numFmtId="0" fontId="6" fillId="4" borderId="1" xfId="0" applyFont="1" applyFill="1" applyBorder="1"/>
    <xf numFmtId="0" fontId="6" fillId="5" borderId="1" xfId="0" applyFont="1" applyFill="1" applyBorder="1"/>
    <xf numFmtId="0" fontId="7" fillId="5" borderId="1" xfId="0" applyFont="1" applyFill="1" applyBorder="1"/>
    <xf numFmtId="0" fontId="7" fillId="6" borderId="1" xfId="0" applyFont="1" applyFill="1" applyBorder="1"/>
    <xf numFmtId="0" fontId="6" fillId="6" borderId="1" xfId="0" applyFont="1" applyFill="1" applyBorder="1"/>
    <xf numFmtId="0" fontId="8" fillId="7" borderId="1" xfId="0" applyFont="1" applyFill="1" applyBorder="1" applyAlignment="1">
      <alignment horizontal="center"/>
    </xf>
    <xf numFmtId="0" fontId="7" fillId="7" borderId="1" xfId="0" applyFont="1" applyFill="1" applyBorder="1"/>
    <xf numFmtId="0" fontId="6" fillId="7" borderId="1" xfId="0" applyFont="1" applyFill="1" applyBorder="1"/>
    <xf numFmtId="2" fontId="7" fillId="7" borderId="1" xfId="0" applyNumberFormat="1" applyFont="1" applyFill="1" applyBorder="1"/>
    <xf numFmtId="0" fontId="9" fillId="0" borderId="1" xfId="0" applyFont="1" applyBorder="1" applyAlignment="1">
      <alignment horizontal="center"/>
    </xf>
    <xf numFmtId="0" fontId="8" fillId="8" borderId="1" xfId="0" applyFont="1" applyFill="1" applyBorder="1"/>
    <xf numFmtId="0" fontId="5" fillId="8" borderId="1" xfId="0" applyFont="1" applyFill="1" applyBorder="1" applyAlignment="1">
      <alignment horizontal="center"/>
    </xf>
    <xf numFmtId="2" fontId="3" fillId="8" borderId="1" xfId="0" applyNumberFormat="1" applyFont="1" applyFill="1" applyBorder="1"/>
    <xf numFmtId="0" fontId="0" fillId="7" borderId="1" xfId="0" applyFont="1" applyFill="1" applyBorder="1"/>
    <xf numFmtId="0" fontId="0" fillId="7" borderId="1" xfId="0" applyFont="1" applyFill="1" applyBorder="1" applyAlignment="1">
      <alignment horizontal="center"/>
    </xf>
    <xf numFmtId="2" fontId="0" fillId="7" borderId="1" xfId="0" applyNumberFormat="1" applyFont="1" applyFill="1" applyBorder="1" applyAlignment="1">
      <alignment horizontal="center"/>
    </xf>
    <xf numFmtId="0" fontId="0" fillId="6" borderId="1" xfId="0" applyFont="1" applyFill="1" applyBorder="1"/>
    <xf numFmtId="0" fontId="0" fillId="0" borderId="1" xfId="0" applyFont="1" applyBorder="1" applyAlignment="1">
      <alignment horizontal="center"/>
    </xf>
    <xf numFmtId="2" fontId="7" fillId="7" borderId="2" xfId="0" applyNumberFormat="1" applyFont="1" applyFill="1" applyBorder="1"/>
    <xf numFmtId="2" fontId="0" fillId="2" borderId="2" xfId="0" applyNumberFormat="1" applyFont="1" applyFill="1" applyBorder="1"/>
    <xf numFmtId="2" fontId="3" fillId="8" borderId="2" xfId="0" applyNumberFormat="1" applyFont="1" applyFill="1" applyBorder="1"/>
    <xf numFmtId="2" fontId="0" fillId="3" borderId="2" xfId="0" applyNumberFormat="1" applyFont="1" applyFill="1" applyBorder="1"/>
    <xf numFmtId="2" fontId="0" fillId="7" borderId="2" xfId="0" applyNumberFormat="1" applyFont="1" applyFill="1" applyBorder="1"/>
    <xf numFmtId="2" fontId="0" fillId="4" borderId="2" xfId="0" applyNumberFormat="1" applyFont="1" applyFill="1" applyBorder="1"/>
    <xf numFmtId="0" fontId="0" fillId="7" borderId="2" xfId="0" applyFont="1" applyFill="1" applyBorder="1"/>
    <xf numFmtId="2" fontId="0" fillId="5" borderId="2" xfId="0" applyNumberFormat="1" applyFont="1" applyFill="1" applyBorder="1"/>
    <xf numFmtId="2" fontId="0" fillId="7" borderId="2" xfId="0" applyNumberFormat="1" applyFont="1" applyFill="1" applyBorder="1" applyAlignment="1">
      <alignment horizontal="center"/>
    </xf>
    <xf numFmtId="0" fontId="0" fillId="6" borderId="2" xfId="0" applyFont="1" applyFill="1" applyBorder="1"/>
    <xf numFmtId="2" fontId="0" fillId="6" borderId="2" xfId="0" applyNumberFormat="1" applyFont="1" applyFill="1" applyBorder="1"/>
    <xf numFmtId="0" fontId="3" fillId="7" borderId="2" xfId="0" applyFont="1" applyFill="1" applyBorder="1" applyAlignment="1">
      <alignment horizontal="center"/>
    </xf>
    <xf numFmtId="2" fontId="0" fillId="0" borderId="2" xfId="0" applyNumberFormat="1" applyFont="1" applyBorder="1" applyAlignment="1">
      <alignment horizontal="center"/>
    </xf>
    <xf numFmtId="0" fontId="6" fillId="7" borderId="3" xfId="0" applyFont="1" applyFill="1" applyBorder="1"/>
    <xf numFmtId="0" fontId="6" fillId="2" borderId="3" xfId="0" applyFont="1" applyFill="1" applyBorder="1"/>
    <xf numFmtId="0" fontId="8" fillId="8" borderId="3" xfId="0" applyFont="1" applyFill="1" applyBorder="1"/>
    <xf numFmtId="0" fontId="6" fillId="3" borderId="3" xfId="0" applyFont="1" applyFill="1" applyBorder="1"/>
    <xf numFmtId="0" fontId="6" fillId="4" borderId="3" xfId="0" applyFont="1" applyFill="1" applyBorder="1"/>
    <xf numFmtId="0" fontId="7" fillId="5" borderId="3" xfId="0" applyFont="1" applyFill="1" applyBorder="1"/>
    <xf numFmtId="0" fontId="7" fillId="6" borderId="3" xfId="0" applyFont="1" applyFill="1" applyBorder="1"/>
    <xf numFmtId="0" fontId="8" fillId="7" borderId="3" xfId="0" applyFont="1" applyFill="1" applyBorder="1" applyAlignment="1">
      <alignment horizontal="center"/>
    </xf>
    <xf numFmtId="0" fontId="7" fillId="7" borderId="3" xfId="0" applyFont="1" applyFill="1" applyBorder="1"/>
    <xf numFmtId="0" fontId="0" fillId="0" borderId="3" xfId="0" applyBorder="1" applyAlignment="1">
      <alignment horizontal="center"/>
    </xf>
    <xf numFmtId="2" fontId="7" fillId="9" borderId="4" xfId="0" applyNumberFormat="1" applyFont="1" applyFill="1" applyBorder="1"/>
    <xf numFmtId="2" fontId="0" fillId="9" borderId="4" xfId="0" applyNumberFormat="1" applyFont="1" applyFill="1" applyBorder="1"/>
    <xf numFmtId="2" fontId="3" fillId="9" borderId="4" xfId="0" applyNumberFormat="1" applyFont="1" applyFill="1" applyBorder="1"/>
    <xf numFmtId="0" fontId="0" fillId="9" borderId="4" xfId="0" applyFont="1" applyFill="1" applyBorder="1"/>
    <xf numFmtId="2" fontId="0" fillId="9" borderId="4" xfId="0" applyNumberFormat="1" applyFont="1" applyFill="1" applyBorder="1" applyAlignment="1">
      <alignment horizontal="center"/>
    </xf>
    <xf numFmtId="0" fontId="3" fillId="9" borderId="4" xfId="0" applyFont="1" applyFill="1" applyBorder="1" applyAlignment="1">
      <alignment horizontal="center"/>
    </xf>
    <xf numFmtId="2" fontId="3" fillId="7" borderId="2" xfId="0" applyNumberFormat="1" applyFont="1" applyFill="1" applyBorder="1" applyAlignment="1">
      <alignment horizontal="center"/>
    </xf>
    <xf numFmtId="2" fontId="10" fillId="8" borderId="5" xfId="0" applyNumberFormat="1" applyFont="1" applyFill="1" applyBorder="1"/>
    <xf numFmtId="0" fontId="3" fillId="8" borderId="1" xfId="0" applyFont="1" applyFill="1" applyBorder="1"/>
    <xf numFmtId="2" fontId="3" fillId="0" borderId="4" xfId="0" applyNumberFormat="1" applyFont="1" applyFill="1" applyBorder="1"/>
    <xf numFmtId="0" fontId="5" fillId="9" borderId="1" xfId="0" applyFont="1" applyFill="1" applyBorder="1" applyAlignment="1">
      <alignment horizontal="center"/>
    </xf>
    <xf numFmtId="0" fontId="4" fillId="8" borderId="5" xfId="0" applyFont="1" applyFill="1" applyBorder="1" applyAlignment="1">
      <alignment horizontal="center"/>
    </xf>
    <xf numFmtId="0" fontId="4" fillId="8" borderId="6" xfId="0" applyFont="1" applyFill="1" applyBorder="1" applyAlignment="1">
      <alignment horizontal="center"/>
    </xf>
    <xf numFmtId="0" fontId="4" fillId="9" borderId="4" xfId="0" applyFont="1" applyFill="1" applyBorder="1" applyAlignment="1">
      <alignment horizontal="center"/>
    </xf>
    <xf numFmtId="0" fontId="4" fillId="8" borderId="7" xfId="0" applyFont="1" applyFill="1" applyBorder="1" applyAlignment="1">
      <alignment horizontal="center"/>
    </xf>
    <xf numFmtId="2" fontId="4" fillId="8" borderId="6" xfId="0" applyNumberFormat="1" applyFont="1" applyFill="1" applyBorder="1"/>
    <xf numFmtId="0" fontId="11" fillId="7" borderId="1" xfId="0" applyFont="1" applyFill="1" applyBorder="1" applyAlignment="1">
      <alignment horizontal="center"/>
    </xf>
    <xf numFmtId="0" fontId="0" fillId="7" borderId="3" xfId="0" applyFont="1" applyFill="1" applyBorder="1" applyAlignment="1">
      <alignment horizontal="center"/>
    </xf>
    <xf numFmtId="2" fontId="0" fillId="0" borderId="1" xfId="0" applyNumberFormat="1" applyFont="1" applyBorder="1"/>
    <xf numFmtId="0" fontId="0" fillId="0" borderId="1" xfId="0" applyFont="1" applyBorder="1"/>
    <xf numFmtId="0" fontId="12" fillId="8" borderId="1" xfId="0" applyFont="1" applyFill="1" applyBorder="1" applyAlignment="1">
      <alignment horizontal="center"/>
    </xf>
    <xf numFmtId="0" fontId="10" fillId="0" borderId="0" xfId="0" applyFont="1"/>
    <xf numFmtId="0" fontId="10" fillId="0" borderId="0" xfId="0" applyFont="1" applyBorder="1"/>
    <xf numFmtId="0" fontId="10" fillId="0" borderId="0" xfId="0" applyFont="1" applyBorder="1" applyAlignment="1">
      <alignment wrapText="1"/>
    </xf>
    <xf numFmtId="0" fontId="0" fillId="0" borderId="0" xfId="0" applyBorder="1"/>
    <xf numFmtId="0" fontId="6" fillId="10" borderId="0" xfId="0" applyFont="1" applyFill="1" applyBorder="1"/>
    <xf numFmtId="0" fontId="6" fillId="0" borderId="1" xfId="0" applyFont="1" applyBorder="1"/>
    <xf numFmtId="0" fontId="6" fillId="11" borderId="1" xfId="0" applyFont="1" applyFill="1" applyBorder="1"/>
    <xf numFmtId="0" fontId="6" fillId="12" borderId="1" xfId="0" applyFont="1" applyFill="1" applyBorder="1" applyAlignment="1">
      <alignment horizontal="center"/>
    </xf>
    <xf numFmtId="0" fontId="6" fillId="12" borderId="1" xfId="0" applyFont="1" applyFill="1" applyBorder="1" applyAlignment="1"/>
    <xf numFmtId="2" fontId="3" fillId="4" borderId="1" xfId="0" applyNumberFormat="1" applyFont="1" applyFill="1" applyBorder="1" applyAlignment="1">
      <alignment vertical="center"/>
    </xf>
    <xf numFmtId="0" fontId="12" fillId="4" borderId="1" xfId="0" applyFont="1" applyFill="1" applyBorder="1" applyAlignment="1">
      <alignment vertical="center"/>
    </xf>
    <xf numFmtId="0" fontId="0" fillId="5" borderId="1" xfId="0" applyFill="1" applyBorder="1"/>
    <xf numFmtId="2" fontId="0" fillId="5" borderId="1" xfId="0" applyNumberFormat="1" applyFill="1" applyBorder="1"/>
    <xf numFmtId="0" fontId="6" fillId="13" borderId="1" xfId="0" applyFont="1" applyFill="1" applyBorder="1" applyAlignment="1">
      <alignment horizontal="center" vertical="center" wrapText="1"/>
    </xf>
    <xf numFmtId="0" fontId="6" fillId="13" borderId="1" xfId="0" applyFont="1" applyFill="1" applyBorder="1" applyAlignment="1">
      <alignment horizontal="center" vertical="center"/>
    </xf>
    <xf numFmtId="0" fontId="0" fillId="11" borderId="1" xfId="0" applyFill="1" applyBorder="1"/>
    <xf numFmtId="2" fontId="0" fillId="11" borderId="1" xfId="0" applyNumberFormat="1" applyFill="1" applyBorder="1"/>
    <xf numFmtId="2" fontId="4" fillId="8" borderId="6" xfId="0" applyNumberFormat="1" applyFont="1" applyFill="1" applyBorder="1" applyAlignment="1">
      <alignment horizontal="center"/>
    </xf>
    <xf numFmtId="0" fontId="7" fillId="0" borderId="0" xfId="0" applyFont="1"/>
    <xf numFmtId="0" fontId="7" fillId="2" borderId="1" xfId="0" applyFont="1" applyFill="1" applyBorder="1" applyAlignment="1" applyProtection="1">
      <alignment horizontal="center" vertical="center"/>
      <protection locked="0"/>
    </xf>
    <xf numFmtId="0" fontId="13" fillId="2" borderId="3" xfId="0" applyFont="1" applyFill="1" applyBorder="1" applyAlignment="1" applyProtection="1">
      <alignment vertical="center"/>
      <protection locked="0"/>
    </xf>
    <xf numFmtId="0" fontId="4" fillId="14" borderId="2" xfId="0" applyFont="1" applyFill="1" applyBorder="1" applyAlignment="1">
      <alignment horizontal="center" vertical="center" wrapText="1"/>
    </xf>
    <xf numFmtId="0" fontId="4" fillId="14" borderId="3" xfId="0" applyFont="1" applyFill="1" applyBorder="1" applyAlignment="1">
      <alignment horizontal="center" vertical="center" wrapText="1"/>
    </xf>
    <xf numFmtId="0" fontId="4" fillId="14" borderId="8" xfId="0" applyFont="1" applyFill="1" applyBorder="1" applyAlignment="1">
      <alignment horizontal="center" vertical="center"/>
    </xf>
    <xf numFmtId="0" fontId="4" fillId="14" borderId="1" xfId="0" applyFont="1" applyFill="1" applyBorder="1" applyAlignment="1">
      <alignment horizontal="center" vertical="center"/>
    </xf>
    <xf numFmtId="0" fontId="4" fillId="14" borderId="1" xfId="0" applyFont="1" applyFill="1" applyBorder="1" applyAlignment="1">
      <alignment horizontal="center" vertical="center" wrapText="1"/>
    </xf>
    <xf numFmtId="1" fontId="7" fillId="14" borderId="1" xfId="0" applyNumberFormat="1" applyFont="1" applyFill="1" applyBorder="1" applyAlignment="1">
      <alignment horizontal="center" vertical="center"/>
    </xf>
    <xf numFmtId="0" fontId="0" fillId="15" borderId="1" xfId="0" applyFill="1" applyBorder="1" applyAlignment="1">
      <alignment vertical="center"/>
    </xf>
    <xf numFmtId="0" fontId="0" fillId="16" borderId="1" xfId="0" applyFill="1" applyBorder="1" applyAlignment="1">
      <alignment vertical="center"/>
    </xf>
    <xf numFmtId="0" fontId="4" fillId="16" borderId="1" xfId="0" applyFont="1" applyFill="1" applyBorder="1" applyAlignment="1">
      <alignment vertical="center"/>
    </xf>
    <xf numFmtId="0" fontId="7" fillId="16" borderId="1" xfId="0" applyFont="1" applyFill="1" applyBorder="1" applyAlignment="1">
      <alignment vertical="center"/>
    </xf>
    <xf numFmtId="0" fontId="0" fillId="16" borderId="3" xfId="0" applyFont="1" applyFill="1" applyBorder="1" applyAlignment="1">
      <alignment vertical="center"/>
    </xf>
    <xf numFmtId="0" fontId="0" fillId="6" borderId="1" xfId="0" applyFill="1" applyBorder="1" applyAlignment="1">
      <alignment vertical="center"/>
    </xf>
    <xf numFmtId="0" fontId="4" fillId="6" borderId="1" xfId="0" applyFont="1" applyFill="1" applyBorder="1"/>
    <xf numFmtId="2" fontId="0" fillId="6" borderId="3" xfId="0" applyNumberFormat="1" applyFont="1" applyFill="1" applyBorder="1" applyAlignment="1">
      <alignment vertical="center"/>
    </xf>
    <xf numFmtId="1" fontId="0" fillId="6" borderId="3" xfId="0" applyNumberFormat="1" applyFont="1" applyFill="1" applyBorder="1" applyAlignment="1">
      <alignment vertical="center"/>
    </xf>
    <xf numFmtId="0" fontId="0" fillId="12" borderId="1" xfId="0" applyFill="1" applyBorder="1" applyAlignment="1">
      <alignment vertical="center"/>
    </xf>
    <xf numFmtId="0" fontId="4" fillId="12" borderId="1" xfId="0" applyFont="1" applyFill="1" applyBorder="1"/>
    <xf numFmtId="0" fontId="7" fillId="12" borderId="1" xfId="0" applyFont="1" applyFill="1" applyBorder="1"/>
    <xf numFmtId="2" fontId="0" fillId="12" borderId="3" xfId="0" applyNumberFormat="1" applyFont="1" applyFill="1" applyBorder="1" applyAlignment="1">
      <alignment vertical="center"/>
    </xf>
    <xf numFmtId="1" fontId="0" fillId="12" borderId="3" xfId="0" applyNumberFormat="1" applyFont="1" applyFill="1" applyBorder="1" applyAlignment="1">
      <alignment vertical="center"/>
    </xf>
    <xf numFmtId="0" fontId="4" fillId="15" borderId="1" xfId="0" applyFont="1" applyFill="1" applyBorder="1"/>
    <xf numFmtId="0" fontId="7" fillId="15" borderId="1" xfId="0" applyFont="1" applyFill="1" applyBorder="1"/>
    <xf numFmtId="2" fontId="0" fillId="15" borderId="3" xfId="0" applyNumberFormat="1" applyFont="1" applyFill="1" applyBorder="1" applyAlignment="1">
      <alignment vertical="center"/>
    </xf>
    <xf numFmtId="1" fontId="0" fillId="15" borderId="3" xfId="0" applyNumberFormat="1" applyFont="1" applyFill="1" applyBorder="1" applyAlignment="1">
      <alignment vertical="center"/>
    </xf>
    <xf numFmtId="0" fontId="0" fillId="10" borderId="1" xfId="0" applyFill="1" applyBorder="1" applyAlignment="1">
      <alignment vertical="center"/>
    </xf>
    <xf numFmtId="0" fontId="4" fillId="10" borderId="1" xfId="0" applyFont="1" applyFill="1" applyBorder="1"/>
    <xf numFmtId="0" fontId="7" fillId="10" borderId="1" xfId="0" applyFont="1" applyFill="1" applyBorder="1"/>
    <xf numFmtId="2" fontId="0" fillId="10" borderId="3" xfId="0" applyNumberFormat="1" applyFont="1" applyFill="1" applyBorder="1" applyAlignment="1">
      <alignment vertical="center"/>
    </xf>
    <xf numFmtId="1" fontId="0" fillId="10" borderId="3" xfId="0" applyNumberFormat="1" applyFont="1" applyFill="1" applyBorder="1" applyAlignment="1">
      <alignment vertical="center"/>
    </xf>
    <xf numFmtId="0" fontId="0" fillId="17" borderId="1" xfId="0" applyFill="1" applyBorder="1" applyAlignment="1">
      <alignment vertical="center"/>
    </xf>
    <xf numFmtId="2" fontId="0" fillId="17" borderId="3" xfId="0" applyNumberFormat="1" applyFont="1" applyFill="1" applyBorder="1" applyAlignment="1">
      <alignment vertical="center"/>
    </xf>
    <xf numFmtId="1" fontId="0" fillId="17" borderId="3" xfId="0" applyNumberFormat="1" applyFont="1" applyFill="1" applyBorder="1" applyAlignment="1">
      <alignment vertical="center"/>
    </xf>
    <xf numFmtId="0" fontId="0" fillId="18" borderId="1" xfId="0" applyFill="1" applyBorder="1" applyAlignment="1">
      <alignment vertical="center"/>
    </xf>
    <xf numFmtId="0" fontId="4" fillId="18" borderId="1" xfId="0" applyFont="1" applyFill="1" applyBorder="1"/>
    <xf numFmtId="2" fontId="7" fillId="18" borderId="1" xfId="0" applyNumberFormat="1" applyFont="1" applyFill="1" applyBorder="1"/>
    <xf numFmtId="2" fontId="0" fillId="18" borderId="3" xfId="0" applyNumberFormat="1" applyFont="1" applyFill="1" applyBorder="1" applyAlignment="1">
      <alignment vertical="center"/>
    </xf>
    <xf numFmtId="1" fontId="0" fillId="18" borderId="3" xfId="0" applyNumberFormat="1" applyFont="1" applyFill="1" applyBorder="1" applyAlignment="1">
      <alignment vertical="center"/>
    </xf>
    <xf numFmtId="0" fontId="4" fillId="6" borderId="1" xfId="0" applyFont="1" applyFill="1" applyBorder="1" applyAlignment="1">
      <alignment vertical="center" wrapText="1"/>
    </xf>
    <xf numFmtId="2" fontId="7" fillId="6" borderId="1" xfId="0" applyNumberFormat="1" applyFont="1" applyFill="1" applyBorder="1" applyAlignment="1">
      <alignment vertical="center"/>
    </xf>
    <xf numFmtId="0" fontId="4" fillId="6" borderId="1" xfId="0" applyFont="1" applyFill="1" applyBorder="1" applyAlignment="1">
      <alignment vertical="center"/>
    </xf>
    <xf numFmtId="0" fontId="4" fillId="10" borderId="1" xfId="0" applyFont="1" applyFill="1" applyBorder="1" applyAlignment="1">
      <alignment vertical="center"/>
    </xf>
    <xf numFmtId="0" fontId="7" fillId="10" borderId="1" xfId="0" applyFont="1" applyFill="1" applyBorder="1" applyAlignment="1">
      <alignment vertical="center"/>
    </xf>
    <xf numFmtId="0" fontId="4" fillId="17" borderId="1" xfId="0" applyFont="1" applyFill="1" applyBorder="1" applyAlignment="1">
      <alignment vertical="center"/>
    </xf>
    <xf numFmtId="0" fontId="7" fillId="17" borderId="1" xfId="0" applyFont="1" applyFill="1" applyBorder="1" applyAlignment="1">
      <alignment vertical="center"/>
    </xf>
    <xf numFmtId="0" fontId="5" fillId="4" borderId="1" xfId="0" applyFont="1" applyFill="1" applyBorder="1" applyAlignment="1">
      <alignment vertical="center"/>
    </xf>
    <xf numFmtId="2" fontId="3" fillId="4" borderId="3" xfId="0" applyNumberFormat="1" applyFont="1" applyFill="1" applyBorder="1" applyAlignment="1">
      <alignment vertical="center"/>
    </xf>
    <xf numFmtId="1" fontId="3" fillId="4" borderId="3" xfId="0" applyNumberFormat="1" applyFont="1" applyFill="1" applyBorder="1" applyAlignment="1">
      <alignment vertical="center"/>
    </xf>
    <xf numFmtId="0" fontId="4" fillId="19" borderId="1" xfId="0" applyFont="1" applyFill="1" applyBorder="1" applyAlignment="1">
      <alignment horizontal="center" vertical="center"/>
    </xf>
    <xf numFmtId="0" fontId="7" fillId="19" borderId="1" xfId="0" applyFont="1" applyFill="1" applyBorder="1" applyAlignment="1">
      <alignment horizontal="center"/>
    </xf>
    <xf numFmtId="0" fontId="6" fillId="5" borderId="9" xfId="0" applyFont="1" applyFill="1" applyBorder="1" applyAlignment="1"/>
    <xf numFmtId="0" fontId="6" fillId="2" borderId="10" xfId="0" applyFont="1" applyFill="1" applyBorder="1" applyAlignment="1"/>
    <xf numFmtId="0" fontId="6" fillId="20" borderId="11" xfId="0" applyFont="1" applyFill="1" applyBorder="1" applyAlignment="1">
      <alignment horizontal="right"/>
    </xf>
    <xf numFmtId="0" fontId="6" fillId="10" borderId="11" xfId="0" applyFont="1" applyFill="1" applyBorder="1"/>
    <xf numFmtId="0" fontId="6" fillId="10" borderId="12" xfId="0" applyFont="1" applyFill="1" applyBorder="1"/>
    <xf numFmtId="0" fontId="0" fillId="0" borderId="10" xfId="0" applyBorder="1"/>
    <xf numFmtId="0" fontId="0" fillId="0" borderId="13" xfId="0" applyBorder="1"/>
    <xf numFmtId="0" fontId="0" fillId="0" borderId="11" xfId="0" applyBorder="1"/>
    <xf numFmtId="0" fontId="0" fillId="0" borderId="12" xfId="0" applyBorder="1"/>
    <xf numFmtId="0" fontId="12" fillId="13" borderId="1" xfId="0" applyFont="1" applyFill="1" applyBorder="1" applyAlignment="1">
      <alignment horizontal="center"/>
    </xf>
    <xf numFmtId="2" fontId="3" fillId="13" borderId="1" xfId="0" applyNumberFormat="1" applyFont="1" applyFill="1" applyBorder="1" applyAlignment="1">
      <alignment horizontal="center"/>
    </xf>
    <xf numFmtId="2" fontId="14" fillId="0" borderId="1" xfId="0" applyNumberFormat="1" applyFont="1" applyBorder="1" applyAlignment="1">
      <alignment horizontal="center"/>
    </xf>
    <xf numFmtId="2" fontId="8" fillId="4" borderId="0" xfId="0" applyNumberFormat="1" applyFont="1" applyFill="1" applyBorder="1"/>
    <xf numFmtId="0" fontId="15" fillId="0" borderId="0" xfId="0" applyFont="1" applyBorder="1" applyAlignment="1">
      <alignment horizont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top"/>
    </xf>
    <xf numFmtId="0" fontId="0" fillId="13" borderId="1" xfId="0" applyFill="1" applyBorder="1"/>
    <xf numFmtId="2" fontId="16" fillId="13" borderId="1" xfId="0" applyNumberFormat="1" applyFont="1" applyFill="1" applyBorder="1"/>
    <xf numFmtId="0" fontId="4" fillId="13" borderId="1" xfId="0" applyFont="1" applyFill="1" applyBorder="1"/>
    <xf numFmtId="2" fontId="17" fillId="13" borderId="1" xfId="0" applyNumberFormat="1" applyFont="1" applyFill="1" applyBorder="1"/>
    <xf numFmtId="0" fontId="0" fillId="13" borderId="1" xfId="0" applyFill="1" applyBorder="1" applyAlignment="1">
      <alignment vertical="center"/>
    </xf>
    <xf numFmtId="0" fontId="4" fillId="13" borderId="1" xfId="0" applyFont="1" applyFill="1" applyBorder="1" applyAlignment="1">
      <alignment vertical="center"/>
    </xf>
    <xf numFmtId="2" fontId="7" fillId="13" borderId="1" xfId="0" applyNumberFormat="1" applyFont="1" applyFill="1" applyBorder="1" applyAlignment="1">
      <alignment vertical="center"/>
    </xf>
    <xf numFmtId="2" fontId="0" fillId="13" borderId="3" xfId="0" applyNumberFormat="1" applyFont="1" applyFill="1" applyBorder="1" applyAlignment="1">
      <alignment vertical="center"/>
    </xf>
    <xf numFmtId="1" fontId="0" fillId="13" borderId="3" xfId="0" applyNumberFormat="1" applyFont="1" applyFill="1" applyBorder="1" applyAlignment="1">
      <alignment vertical="center"/>
    </xf>
    <xf numFmtId="0" fontId="6" fillId="21" borderId="0" xfId="0" applyFont="1" applyFill="1" applyBorder="1"/>
    <xf numFmtId="2" fontId="0" fillId="21" borderId="0" xfId="0" applyNumberFormat="1" applyFont="1" applyFill="1" applyBorder="1"/>
    <xf numFmtId="0" fontId="0" fillId="6" borderId="1" xfId="0" applyFont="1" applyFill="1" applyBorder="1" applyAlignment="1">
      <alignment horizontal="right"/>
    </xf>
    <xf numFmtId="164" fontId="0" fillId="0" borderId="0" xfId="0" applyNumberFormat="1"/>
    <xf numFmtId="1" fontId="0" fillId="5" borderId="1" xfId="0" applyNumberFormat="1" applyFill="1" applyBorder="1"/>
    <xf numFmtId="2" fontId="0" fillId="0" borderId="0" xfId="0" applyNumberFormat="1"/>
    <xf numFmtId="0" fontId="10" fillId="0" borderId="1" xfId="0" applyFont="1" applyBorder="1" applyAlignment="1"/>
    <xf numFmtId="0" fontId="5" fillId="15" borderId="14" xfId="0" applyFont="1" applyFill="1" applyBorder="1" applyAlignment="1">
      <alignment horizontal="center" vertical="center"/>
    </xf>
    <xf numFmtId="2" fontId="0" fillId="19" borderId="9" xfId="0" applyNumberFormat="1" applyFont="1" applyFill="1" applyBorder="1" applyAlignment="1">
      <alignment horizontal="center" vertical="center"/>
    </xf>
    <xf numFmtId="2" fontId="0" fillId="19" borderId="10" xfId="0" applyNumberFormat="1" applyFont="1" applyFill="1" applyBorder="1" applyAlignment="1">
      <alignment horizontal="center" vertical="center"/>
    </xf>
    <xf numFmtId="2" fontId="0" fillId="19" borderId="13" xfId="0" applyNumberFormat="1" applyFont="1" applyFill="1" applyBorder="1" applyAlignment="1">
      <alignment horizontal="center" vertical="center"/>
    </xf>
    <xf numFmtId="2" fontId="0" fillId="19" borderId="6" xfId="0" applyNumberFormat="1" applyFont="1" applyFill="1" applyBorder="1" applyAlignment="1">
      <alignment horizontal="center" vertical="center"/>
    </xf>
    <xf numFmtId="2" fontId="0" fillId="19" borderId="14" xfId="0" applyNumberFormat="1" applyFont="1" applyFill="1" applyBorder="1" applyAlignment="1">
      <alignment horizontal="center" vertical="center"/>
    </xf>
    <xf numFmtId="2" fontId="0" fillId="19" borderId="7" xfId="0" applyNumberFormat="1" applyFont="1" applyFill="1" applyBorder="1" applyAlignment="1">
      <alignment horizontal="center" vertical="center"/>
    </xf>
    <xf numFmtId="0" fontId="5" fillId="22" borderId="14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4" fillId="23" borderId="10" xfId="0" applyFont="1" applyFill="1" applyBorder="1" applyAlignment="1">
      <alignment horizontal="center"/>
    </xf>
    <xf numFmtId="0" fontId="4" fillId="23" borderId="0" xfId="0" applyFont="1" applyFill="1" applyAlignment="1">
      <alignment horizontal="center"/>
    </xf>
    <xf numFmtId="0" fontId="4" fillId="14" borderId="1" xfId="0" applyFont="1" applyFill="1" applyBorder="1" applyAlignment="1">
      <alignment horizontal="center" vertical="center"/>
    </xf>
    <xf numFmtId="0" fontId="4" fillId="19" borderId="9" xfId="0" applyFont="1" applyFill="1" applyBorder="1" applyAlignment="1">
      <alignment horizontal="center" vertical="center"/>
    </xf>
    <xf numFmtId="0" fontId="4" fillId="19" borderId="13" xfId="0" applyFont="1" applyFill="1" applyBorder="1" applyAlignment="1">
      <alignment horizontal="center" vertical="center"/>
    </xf>
    <xf numFmtId="0" fontId="4" fillId="19" borderId="6" xfId="0" applyFont="1" applyFill="1" applyBorder="1" applyAlignment="1">
      <alignment horizontal="center" vertical="center"/>
    </xf>
    <xf numFmtId="0" fontId="4" fillId="19" borderId="7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12" borderId="2" xfId="0" applyFont="1" applyFill="1" applyBorder="1" applyAlignment="1">
      <alignment horizontal="center"/>
    </xf>
    <xf numFmtId="0" fontId="5" fillId="12" borderId="15" xfId="0" applyFont="1" applyFill="1" applyBorder="1" applyAlignment="1">
      <alignment horizontal="center"/>
    </xf>
    <xf numFmtId="0" fontId="5" fillId="12" borderId="3" xfId="0" applyFont="1" applyFill="1" applyBorder="1" applyAlignment="1">
      <alignment horizontal="center"/>
    </xf>
    <xf numFmtId="0" fontId="5" fillId="12" borderId="1" xfId="0" applyFont="1" applyFill="1" applyBorder="1" applyAlignment="1">
      <alignment horizontal="center"/>
    </xf>
    <xf numFmtId="0" fontId="12" fillId="13" borderId="2" xfId="0" applyFont="1" applyFill="1" applyBorder="1" applyAlignment="1">
      <alignment horizontal="center"/>
    </xf>
    <xf numFmtId="0" fontId="12" fillId="13" borderId="3" xfId="0" applyFont="1" applyFill="1" applyBorder="1" applyAlignment="1">
      <alignment horizontal="center"/>
    </xf>
    <xf numFmtId="0" fontId="5" fillId="7" borderId="2" xfId="0" applyFont="1" applyFill="1" applyBorder="1" applyAlignment="1">
      <alignment horizontal="center"/>
    </xf>
    <xf numFmtId="0" fontId="5" fillId="7" borderId="15" xfId="0" applyFont="1" applyFill="1" applyBorder="1" applyAlignment="1">
      <alignment horizontal="center"/>
    </xf>
    <xf numFmtId="0" fontId="5" fillId="7" borderId="3" xfId="0" applyFont="1" applyFill="1" applyBorder="1" applyAlignment="1">
      <alignment horizontal="center"/>
    </xf>
    <xf numFmtId="0" fontId="11" fillId="7" borderId="2" xfId="0" applyFont="1" applyFill="1" applyBorder="1" applyAlignment="1">
      <alignment horizontal="center"/>
    </xf>
    <xf numFmtId="0" fontId="11" fillId="7" borderId="15" xfId="0" applyFont="1" applyFill="1" applyBorder="1" applyAlignment="1">
      <alignment horizontal="center"/>
    </xf>
    <xf numFmtId="0" fontId="11" fillId="7" borderId="3" xfId="0" applyFont="1" applyFill="1" applyBorder="1" applyAlignment="1">
      <alignment horizontal="center"/>
    </xf>
    <xf numFmtId="0" fontId="10" fillId="13" borderId="2" xfId="0" applyFont="1" applyFill="1" applyBorder="1" applyAlignment="1">
      <alignment horizontal="center"/>
    </xf>
    <xf numFmtId="0" fontId="10" fillId="13" borderId="15" xfId="0" applyFont="1" applyFill="1" applyBorder="1" applyAlignment="1">
      <alignment horizontal="center"/>
    </xf>
    <xf numFmtId="0" fontId="10" fillId="13" borderId="3" xfId="0" applyFont="1" applyFill="1" applyBorder="1" applyAlignment="1">
      <alignment horizontal="center"/>
    </xf>
    <xf numFmtId="0" fontId="18" fillId="13" borderId="2" xfId="0" applyFont="1" applyFill="1" applyBorder="1" applyAlignment="1">
      <alignment horizontal="center"/>
    </xf>
    <xf numFmtId="0" fontId="18" fillId="13" borderId="15" xfId="0" applyFont="1" applyFill="1" applyBorder="1" applyAlignment="1">
      <alignment horizontal="center"/>
    </xf>
    <xf numFmtId="0" fontId="18" fillId="13" borderId="3" xfId="0" applyFont="1" applyFill="1" applyBorder="1" applyAlignment="1">
      <alignment horizontal="center"/>
    </xf>
    <xf numFmtId="2" fontId="19" fillId="13" borderId="1" xfId="0" applyNumberFormat="1" applyFont="1" applyFill="1" applyBorder="1" applyAlignment="1">
      <alignment horizontal="center"/>
    </xf>
    <xf numFmtId="0" fontId="12" fillId="4" borderId="2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10" fillId="0" borderId="14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6" fillId="10" borderId="11" xfId="0" applyFont="1" applyFill="1" applyBorder="1" applyAlignment="1">
      <alignment horizontal="left" wrapText="1"/>
    </xf>
    <xf numFmtId="0" fontId="6" fillId="10" borderId="0" xfId="0" applyFont="1" applyFill="1" applyBorder="1" applyAlignment="1">
      <alignment horizontal="left" wrapText="1"/>
    </xf>
    <xf numFmtId="0" fontId="6" fillId="10" borderId="12" xfId="0" applyFont="1" applyFill="1" applyBorder="1" applyAlignment="1">
      <alignment horizontal="left" wrapText="1"/>
    </xf>
    <xf numFmtId="0" fontId="6" fillId="0" borderId="6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12" borderId="1" xfId="0" applyFont="1" applyFill="1" applyBorder="1" applyAlignment="1">
      <alignment horizontal="center" vertical="center" wrapText="1"/>
    </xf>
    <xf numFmtId="0" fontId="18" fillId="5" borderId="11" xfId="0" applyFont="1" applyFill="1" applyBorder="1" applyAlignment="1">
      <alignment horizontal="center"/>
    </xf>
    <xf numFmtId="0" fontId="18" fillId="5" borderId="0" xfId="0" applyFont="1" applyFill="1" applyBorder="1" applyAlignment="1">
      <alignment horizontal="center"/>
    </xf>
    <xf numFmtId="0" fontId="18" fillId="5" borderId="12" xfId="0" applyFont="1" applyFill="1" applyBorder="1" applyAlignment="1">
      <alignment horizontal="center"/>
    </xf>
    <xf numFmtId="0" fontId="12" fillId="20" borderId="0" xfId="0" applyFont="1" applyFill="1" applyBorder="1" applyAlignment="1">
      <alignment horizontal="left"/>
    </xf>
    <xf numFmtId="0" fontId="12" fillId="20" borderId="12" xfId="0" applyFont="1" applyFill="1" applyBorder="1" applyAlignment="1">
      <alignment horizontal="left"/>
    </xf>
    <xf numFmtId="0" fontId="6" fillId="24" borderId="11" xfId="0" applyFont="1" applyFill="1" applyBorder="1" applyAlignment="1">
      <alignment horizontal="left" vertical="center"/>
    </xf>
    <xf numFmtId="0" fontId="6" fillId="24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5" borderId="10" xfId="0" applyFont="1" applyFill="1" applyBorder="1" applyAlignment="1">
      <alignment horizontal="right"/>
    </xf>
    <xf numFmtId="0" fontId="6" fillId="2" borderId="10" xfId="0" applyFont="1" applyFill="1" applyBorder="1" applyAlignment="1">
      <alignment horizontal="left"/>
    </xf>
    <xf numFmtId="0" fontId="6" fillId="2" borderId="13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left"/>
    </xf>
    <xf numFmtId="0" fontId="12" fillId="4" borderId="0" xfId="0" applyFont="1" applyFill="1" applyBorder="1" applyAlignment="1">
      <alignment horizontal="left"/>
    </xf>
    <xf numFmtId="0" fontId="12" fillId="4" borderId="12" xfId="0" applyFont="1" applyFill="1" applyBorder="1" applyAlignment="1">
      <alignment horizontal="left"/>
    </xf>
    <xf numFmtId="0" fontId="10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2" borderId="10" xfId="0" applyFont="1" applyFill="1" applyBorder="1" applyAlignment="1">
      <alignment horizontal="left"/>
    </xf>
    <xf numFmtId="0" fontId="10" fillId="2" borderId="13" xfId="0" applyFont="1" applyFill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4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4"/>
  <sheetViews>
    <sheetView topLeftCell="B16" workbookViewId="0">
      <selection activeCell="G6" sqref="G6"/>
    </sheetView>
  </sheetViews>
  <sheetFormatPr defaultRowHeight="14.5" x14ac:dyDescent="0.35"/>
  <cols>
    <col min="1" max="1" width="10.1796875" customWidth="1"/>
    <col min="2" max="2" width="28" customWidth="1"/>
    <col min="3" max="3" width="11" customWidth="1"/>
    <col min="4" max="4" width="9" customWidth="1"/>
    <col min="5" max="7" width="13" customWidth="1"/>
    <col min="8" max="8" width="15.54296875" customWidth="1"/>
    <col min="9" max="9" width="17" customWidth="1"/>
  </cols>
  <sheetData>
    <row r="1" spans="1:10" ht="52.5" customHeight="1" x14ac:dyDescent="0.35">
      <c r="A1" s="179" t="s">
        <v>68</v>
      </c>
      <c r="B1" s="179"/>
      <c r="C1" s="179"/>
      <c r="D1" s="179"/>
      <c r="E1" s="179"/>
      <c r="F1" s="179"/>
      <c r="G1" s="179"/>
      <c r="H1" s="179"/>
      <c r="I1" s="179"/>
    </row>
    <row r="2" spans="1:10" ht="30.75" customHeight="1" x14ac:dyDescent="0.35">
      <c r="A2" s="186" t="s">
        <v>67</v>
      </c>
      <c r="B2" s="186"/>
      <c r="C2" s="186"/>
      <c r="D2" s="186"/>
      <c r="E2" s="186"/>
      <c r="F2" s="186"/>
      <c r="G2" s="186"/>
      <c r="H2" s="186"/>
      <c r="I2" s="186"/>
    </row>
    <row r="3" spans="1:10" ht="57" customHeight="1" x14ac:dyDescent="0.35">
      <c r="A3" s="190" t="s">
        <v>0</v>
      </c>
      <c r="B3" s="190" t="s">
        <v>1</v>
      </c>
      <c r="C3" s="190" t="s">
        <v>2</v>
      </c>
      <c r="D3" s="190"/>
      <c r="E3" s="190"/>
      <c r="F3" s="190"/>
      <c r="G3" s="98" t="s">
        <v>17</v>
      </c>
      <c r="H3" s="96">
        <v>3.86</v>
      </c>
      <c r="I3" s="99" t="s">
        <v>56</v>
      </c>
      <c r="J3" s="95"/>
    </row>
    <row r="4" spans="1:10" ht="41.25" customHeight="1" x14ac:dyDescent="0.35">
      <c r="A4" s="190"/>
      <c r="B4" s="190"/>
      <c r="C4" s="100" t="s">
        <v>3</v>
      </c>
      <c r="D4" s="100"/>
      <c r="E4" s="101" t="s">
        <v>57</v>
      </c>
      <c r="F4" s="101" t="s">
        <v>61</v>
      </c>
      <c r="G4" s="102" t="s">
        <v>69</v>
      </c>
      <c r="H4" s="102" t="s">
        <v>66</v>
      </c>
      <c r="I4" s="103">
        <f>H5*H3</f>
        <v>5712.8</v>
      </c>
    </row>
    <row r="5" spans="1:10" ht="33.75" customHeight="1" x14ac:dyDescent="0.35">
      <c r="A5" s="105">
        <v>1</v>
      </c>
      <c r="B5" s="106" t="s">
        <v>5</v>
      </c>
      <c r="C5" s="107">
        <v>100</v>
      </c>
      <c r="D5" s="106" t="s">
        <v>59</v>
      </c>
      <c r="E5" s="108"/>
      <c r="F5" s="108"/>
      <c r="G5" s="108">
        <f>C5*H5/1000</f>
        <v>148</v>
      </c>
      <c r="H5" s="97">
        <v>1480</v>
      </c>
      <c r="I5" s="108">
        <v>0</v>
      </c>
    </row>
    <row r="6" spans="1:10" ht="18" x14ac:dyDescent="0.4">
      <c r="A6" s="109">
        <v>2</v>
      </c>
      <c r="B6" s="110" t="s">
        <v>6</v>
      </c>
      <c r="C6" s="18">
        <v>20</v>
      </c>
      <c r="D6" s="110" t="s">
        <v>59</v>
      </c>
      <c r="E6" s="111">
        <f>C6/1000*4*65</f>
        <v>5.2</v>
      </c>
      <c r="F6" s="111">
        <f>E6/E16*100</f>
        <v>22.452504317789295</v>
      </c>
      <c r="G6" s="111">
        <f>(C6*H5/1000)*67/100</f>
        <v>19.832000000000001</v>
      </c>
      <c r="H6" s="111"/>
      <c r="I6" s="112">
        <f>F6*I4/100</f>
        <v>1282.666666666667</v>
      </c>
    </row>
    <row r="7" spans="1:10" ht="18" x14ac:dyDescent="0.4">
      <c r="A7" s="104">
        <v>3</v>
      </c>
      <c r="B7" s="118" t="s">
        <v>7</v>
      </c>
      <c r="C7" s="119">
        <v>50</v>
      </c>
      <c r="D7" s="118" t="s">
        <v>59</v>
      </c>
      <c r="E7" s="120">
        <f>C7/1000*2*30</f>
        <v>3</v>
      </c>
      <c r="F7" s="120">
        <f>E7/E16*100</f>
        <v>12.953367875647666</v>
      </c>
      <c r="G7" s="120">
        <f>(C7*H5/1000)*33/100</f>
        <v>24.42</v>
      </c>
      <c r="H7" s="120"/>
      <c r="I7" s="121">
        <f>F7*I4/100</f>
        <v>739.99999999999989</v>
      </c>
    </row>
    <row r="8" spans="1:10" ht="18" x14ac:dyDescent="0.4">
      <c r="A8" s="122">
        <v>4</v>
      </c>
      <c r="B8" s="123" t="s">
        <v>8</v>
      </c>
      <c r="C8" s="124">
        <v>5</v>
      </c>
      <c r="D8" s="123" t="s">
        <v>59</v>
      </c>
      <c r="E8" s="125">
        <f>C8/1000*6*90</f>
        <v>2.6999999999999997</v>
      </c>
      <c r="F8" s="125">
        <f>E8/E16*100</f>
        <v>11.6580310880829</v>
      </c>
      <c r="G8" s="125">
        <f>(C8*H5/1000)</f>
        <v>7.4</v>
      </c>
      <c r="H8" s="125"/>
      <c r="I8" s="126">
        <f>F8*I4/100</f>
        <v>666</v>
      </c>
    </row>
    <row r="9" spans="1:10" ht="18" x14ac:dyDescent="0.4">
      <c r="A9" s="130">
        <v>5</v>
      </c>
      <c r="B9" s="131" t="s">
        <v>9</v>
      </c>
      <c r="C9" s="132">
        <f>(C6+C7)/25</f>
        <v>2.8</v>
      </c>
      <c r="D9" s="131" t="s">
        <v>59</v>
      </c>
      <c r="E9" s="133">
        <f>C9/1000*6*78</f>
        <v>1.3104</v>
      </c>
      <c r="F9" s="133">
        <f>E9/E16*100</f>
        <v>5.6580310880829012</v>
      </c>
      <c r="G9" s="133">
        <f>(C9*H5/1000)</f>
        <v>4.1440000000000001</v>
      </c>
      <c r="H9" s="133"/>
      <c r="I9" s="134">
        <f>F9*I4/100</f>
        <v>323.23200000000003</v>
      </c>
    </row>
    <row r="10" spans="1:10" ht="18" x14ac:dyDescent="0.4">
      <c r="A10" s="113">
        <v>6</v>
      </c>
      <c r="B10" s="114" t="s">
        <v>58</v>
      </c>
      <c r="C10" s="115">
        <v>150</v>
      </c>
      <c r="D10" s="114" t="s">
        <v>59</v>
      </c>
      <c r="E10" s="116">
        <f>C10/1000*27</f>
        <v>4.05</v>
      </c>
      <c r="F10" s="116">
        <f>E10/E16*100</f>
        <v>17.487046632124351</v>
      </c>
      <c r="G10" s="116">
        <f>(C10*H5/1000)*17/100</f>
        <v>37.74</v>
      </c>
      <c r="H10" s="116"/>
      <c r="I10" s="117">
        <f>F10*I4/100</f>
        <v>999</v>
      </c>
    </row>
    <row r="11" spans="1:10" ht="35.25" customHeight="1" x14ac:dyDescent="0.35">
      <c r="A11" s="109">
        <v>7</v>
      </c>
      <c r="B11" s="135" t="s">
        <v>60</v>
      </c>
      <c r="C11" s="136">
        <f>(C6+C7+C8+C9)/11.75</f>
        <v>6.6212765957446802</v>
      </c>
      <c r="D11" s="137" t="s">
        <v>59</v>
      </c>
      <c r="E11" s="111">
        <v>0</v>
      </c>
      <c r="F11" s="111">
        <f>E11/E16*100</f>
        <v>0</v>
      </c>
      <c r="G11" s="111">
        <f>(C11*H5/1000)*17/100</f>
        <v>1.6659131914893612</v>
      </c>
      <c r="H11" s="111"/>
      <c r="I11" s="112">
        <f>F11*I4/100</f>
        <v>0</v>
      </c>
    </row>
    <row r="12" spans="1:10" ht="24.75" customHeight="1" x14ac:dyDescent="0.35">
      <c r="A12" s="167">
        <v>8</v>
      </c>
      <c r="B12" s="168" t="s">
        <v>14</v>
      </c>
      <c r="C12" s="169">
        <v>100</v>
      </c>
      <c r="D12" s="168" t="s">
        <v>59</v>
      </c>
      <c r="E12" s="170">
        <f>(C12*6)/1000*1.5</f>
        <v>0.89999999999999991</v>
      </c>
      <c r="F12" s="170">
        <f>E12/E16*100</f>
        <v>3.8860103626943006</v>
      </c>
      <c r="G12" s="170"/>
      <c r="H12" s="170"/>
      <c r="I12" s="171"/>
    </row>
    <row r="13" spans="1:10" ht="18" x14ac:dyDescent="0.35">
      <c r="A13" s="127">
        <v>9</v>
      </c>
      <c r="B13" s="140" t="s">
        <v>25</v>
      </c>
      <c r="C13" s="141">
        <v>200</v>
      </c>
      <c r="D13" s="140" t="s">
        <v>59</v>
      </c>
      <c r="E13" s="128">
        <f>C13/1000*7.5</f>
        <v>1.5</v>
      </c>
      <c r="F13" s="128">
        <f>E13/E16*100</f>
        <v>6.4766839378238332</v>
      </c>
      <c r="G13" s="128">
        <f>(C13*H5/1000)/6</f>
        <v>49.333333333333336</v>
      </c>
      <c r="H13" s="128"/>
      <c r="I13" s="129">
        <f>F13*I4/100</f>
        <v>369.99999999999994</v>
      </c>
    </row>
    <row r="14" spans="1:10" ht="18" x14ac:dyDescent="0.35">
      <c r="A14" s="195" t="s">
        <v>34</v>
      </c>
      <c r="B14" s="196"/>
      <c r="C14" s="142"/>
      <c r="D14" s="142"/>
      <c r="E14" s="143">
        <f>SUM(E6:E13)</f>
        <v>18.660399999999996</v>
      </c>
      <c r="F14" s="143">
        <f>SUM(F6:F13)</f>
        <v>80.571675302245254</v>
      </c>
      <c r="G14" s="143"/>
      <c r="H14" s="143"/>
      <c r="I14" s="144">
        <f>SUM(I6:I13)</f>
        <v>4380.8986666666669</v>
      </c>
    </row>
    <row r="15" spans="1:10" ht="18" x14ac:dyDescent="0.35">
      <c r="A15" s="191" t="s">
        <v>62</v>
      </c>
      <c r="B15" s="192"/>
      <c r="C15" s="145" t="s">
        <v>63</v>
      </c>
      <c r="D15" s="145" t="s">
        <v>64</v>
      </c>
      <c r="E15" s="145" t="s">
        <v>56</v>
      </c>
      <c r="F15" s="180"/>
      <c r="G15" s="181"/>
      <c r="H15" s="181"/>
      <c r="I15" s="182"/>
    </row>
    <row r="16" spans="1:10" ht="18.75" customHeight="1" x14ac:dyDescent="0.35">
      <c r="A16" s="193"/>
      <c r="B16" s="194"/>
      <c r="C16" s="146">
        <f>H3</f>
        <v>3.86</v>
      </c>
      <c r="D16" s="146">
        <v>6</v>
      </c>
      <c r="E16" s="146">
        <f>C16*D16</f>
        <v>23.16</v>
      </c>
      <c r="F16" s="183"/>
      <c r="G16" s="184"/>
      <c r="H16" s="184"/>
      <c r="I16" s="185"/>
    </row>
    <row r="17" spans="1:9" ht="18.75" customHeight="1" x14ac:dyDescent="0.35">
      <c r="A17" s="188"/>
      <c r="B17" s="188"/>
      <c r="C17" s="188"/>
      <c r="D17" s="188"/>
      <c r="E17" s="188"/>
      <c r="F17" s="188"/>
      <c r="G17" s="188"/>
      <c r="H17" s="188"/>
      <c r="I17" s="188"/>
    </row>
    <row r="18" spans="1:9" ht="18.75" customHeight="1" x14ac:dyDescent="0.35">
      <c r="A18" s="189"/>
      <c r="B18" s="189"/>
      <c r="C18" s="189"/>
      <c r="D18" s="189"/>
      <c r="E18" s="189"/>
      <c r="F18" s="189"/>
      <c r="G18" s="189"/>
      <c r="H18" s="189"/>
      <c r="I18" s="189"/>
    </row>
    <row r="19" spans="1:9" ht="44.25" customHeight="1" x14ac:dyDescent="0.35">
      <c r="A19" s="187" t="s">
        <v>65</v>
      </c>
      <c r="B19" s="187"/>
      <c r="C19" s="187"/>
      <c r="D19" s="187"/>
      <c r="E19" s="187"/>
      <c r="F19" s="187"/>
      <c r="G19" s="187"/>
      <c r="H19" s="187"/>
      <c r="I19" s="187"/>
    </row>
    <row r="20" spans="1:9" ht="42" customHeight="1" x14ac:dyDescent="0.35">
      <c r="A20" s="190" t="s">
        <v>0</v>
      </c>
      <c r="B20" s="190" t="s">
        <v>1</v>
      </c>
      <c r="C20" s="190" t="s">
        <v>2</v>
      </c>
      <c r="D20" s="190"/>
      <c r="E20" s="190"/>
      <c r="F20" s="190"/>
      <c r="G20" s="98" t="s">
        <v>17</v>
      </c>
      <c r="H20" s="96">
        <v>5.78</v>
      </c>
      <c r="I20" s="99" t="s">
        <v>56</v>
      </c>
    </row>
    <row r="21" spans="1:9" ht="43.5" customHeight="1" x14ac:dyDescent="0.35">
      <c r="A21" s="190"/>
      <c r="B21" s="190"/>
      <c r="C21" s="100"/>
      <c r="D21" s="100"/>
      <c r="E21" s="101" t="s">
        <v>57</v>
      </c>
      <c r="F21" s="101" t="s">
        <v>61</v>
      </c>
      <c r="G21" s="102" t="s">
        <v>69</v>
      </c>
      <c r="H21" s="102" t="s">
        <v>66</v>
      </c>
      <c r="I21" s="103">
        <f>H22*H20</f>
        <v>3872.6000000000004</v>
      </c>
    </row>
    <row r="22" spans="1:9" ht="28.5" customHeight="1" x14ac:dyDescent="0.35">
      <c r="A22" s="105">
        <v>1</v>
      </c>
      <c r="B22" s="106" t="s">
        <v>5</v>
      </c>
      <c r="C22" s="107">
        <v>150</v>
      </c>
      <c r="D22" s="106" t="s">
        <v>59</v>
      </c>
      <c r="E22" s="108"/>
      <c r="F22" s="108"/>
      <c r="G22" s="108">
        <f>C22*H22/1000</f>
        <v>100.5</v>
      </c>
      <c r="H22" s="97">
        <v>670</v>
      </c>
      <c r="I22" s="108">
        <v>0</v>
      </c>
    </row>
    <row r="23" spans="1:9" ht="18" x14ac:dyDescent="0.4">
      <c r="A23" s="109">
        <v>2</v>
      </c>
      <c r="B23" s="110" t="s">
        <v>6</v>
      </c>
      <c r="C23" s="18">
        <v>30</v>
      </c>
      <c r="D23" s="110" t="s">
        <v>59</v>
      </c>
      <c r="E23" s="111">
        <f>C23/1000*4*65</f>
        <v>7.8</v>
      </c>
      <c r="F23" s="111">
        <f>E23/E33*100</f>
        <v>22.491349480968857</v>
      </c>
      <c r="G23" s="111">
        <f>(C23*H22/1000)*67/100</f>
        <v>13.467000000000001</v>
      </c>
      <c r="H23" s="111"/>
      <c r="I23" s="112">
        <f>F23*I21/100</f>
        <v>871</v>
      </c>
    </row>
    <row r="24" spans="1:9" ht="18" x14ac:dyDescent="0.4">
      <c r="A24" s="104">
        <v>3</v>
      </c>
      <c r="B24" s="118" t="s">
        <v>7</v>
      </c>
      <c r="C24" s="119">
        <v>75</v>
      </c>
      <c r="D24" s="118" t="s">
        <v>59</v>
      </c>
      <c r="E24" s="120">
        <f>C24/1000*2*32</f>
        <v>4.8</v>
      </c>
      <c r="F24" s="120">
        <f>E24/E33*100</f>
        <v>13.840830449826989</v>
      </c>
      <c r="G24" s="120">
        <f>(C24*H22/1000)*33/100</f>
        <v>16.5825</v>
      </c>
      <c r="H24" s="120"/>
      <c r="I24" s="121">
        <f>F24*I21/100</f>
        <v>536</v>
      </c>
    </row>
    <row r="25" spans="1:9" ht="32.25" customHeight="1" x14ac:dyDescent="0.35">
      <c r="A25" s="122">
        <v>4</v>
      </c>
      <c r="B25" s="138" t="s">
        <v>8</v>
      </c>
      <c r="C25" s="139">
        <v>7.5</v>
      </c>
      <c r="D25" s="138" t="s">
        <v>59</v>
      </c>
      <c r="E25" s="125">
        <f>C25/1000*6*90</f>
        <v>4.05</v>
      </c>
      <c r="F25" s="125">
        <f>E25/E33*100</f>
        <v>11.678200692041523</v>
      </c>
      <c r="G25" s="125">
        <f>(C25*H22/1000)</f>
        <v>5.0250000000000004</v>
      </c>
      <c r="H25" s="125"/>
      <c r="I25" s="126">
        <f>F25*I21/100</f>
        <v>452.25000000000006</v>
      </c>
    </row>
    <row r="26" spans="1:9" ht="18" x14ac:dyDescent="0.4">
      <c r="A26" s="130">
        <v>5</v>
      </c>
      <c r="B26" s="131" t="s">
        <v>9</v>
      </c>
      <c r="C26" s="132">
        <f>(C23+C24)/25</f>
        <v>4.2</v>
      </c>
      <c r="D26" s="131" t="s">
        <v>59</v>
      </c>
      <c r="E26" s="133">
        <f>C26/1000*6*100</f>
        <v>2.5200000000000005</v>
      </c>
      <c r="F26" s="133">
        <f>E26/E33*100</f>
        <v>7.2664359861591716</v>
      </c>
      <c r="G26" s="133">
        <f>(C26*H22/1000)</f>
        <v>2.8140000000000001</v>
      </c>
      <c r="H26" s="133"/>
      <c r="I26" s="134">
        <f>F26*I21/100</f>
        <v>281.40000000000009</v>
      </c>
    </row>
    <row r="27" spans="1:9" ht="18" x14ac:dyDescent="0.4">
      <c r="A27" s="113">
        <v>6</v>
      </c>
      <c r="B27" s="114" t="s">
        <v>58</v>
      </c>
      <c r="C27" s="115">
        <v>225</v>
      </c>
      <c r="D27" s="114" t="s">
        <v>59</v>
      </c>
      <c r="E27" s="116">
        <f>C27/1000*27</f>
        <v>6.0750000000000002</v>
      </c>
      <c r="F27" s="116">
        <f>E27/E33*100</f>
        <v>17.517301038062286</v>
      </c>
      <c r="G27" s="116">
        <f>(C27*H22/1000)*17/100</f>
        <v>25.627500000000001</v>
      </c>
      <c r="H27" s="116"/>
      <c r="I27" s="117">
        <f>F27*I21/100</f>
        <v>678.37500000000011</v>
      </c>
    </row>
    <row r="28" spans="1:9" ht="36" x14ac:dyDescent="0.35">
      <c r="A28" s="109">
        <v>7</v>
      </c>
      <c r="B28" s="135" t="s">
        <v>60</v>
      </c>
      <c r="C28" s="136">
        <f>(C23+C24+C25+C26)/14</f>
        <v>8.3357142857142854</v>
      </c>
      <c r="D28" s="137" t="s">
        <v>59</v>
      </c>
      <c r="E28" s="111">
        <f>C28/1000*50</f>
        <v>0.41678571428571426</v>
      </c>
      <c r="F28" s="111">
        <f>E28/E33*100</f>
        <v>1.2018042511122096</v>
      </c>
      <c r="G28" s="111">
        <f>(C28*H22/1000)*17/100</f>
        <v>0.94943785714285722</v>
      </c>
      <c r="H28" s="111"/>
      <c r="I28" s="112">
        <f>F28*I21/100</f>
        <v>46.541071428571428</v>
      </c>
    </row>
    <row r="29" spans="1:9" ht="18" x14ac:dyDescent="0.35">
      <c r="A29" s="167">
        <v>8</v>
      </c>
      <c r="B29" s="168" t="s">
        <v>14</v>
      </c>
      <c r="C29" s="169">
        <v>150</v>
      </c>
      <c r="D29" s="168" t="s">
        <v>59</v>
      </c>
      <c r="E29" s="170"/>
      <c r="F29" s="170"/>
      <c r="G29" s="170"/>
      <c r="H29" s="170"/>
      <c r="I29" s="171"/>
    </row>
    <row r="30" spans="1:9" ht="18" x14ac:dyDescent="0.35">
      <c r="A30" s="127">
        <v>9</v>
      </c>
      <c r="B30" s="140" t="s">
        <v>25</v>
      </c>
      <c r="C30" s="141">
        <v>300</v>
      </c>
      <c r="D30" s="140" t="s">
        <v>59</v>
      </c>
      <c r="E30" s="128">
        <f>C30/1000*7.5</f>
        <v>2.25</v>
      </c>
      <c r="F30" s="128">
        <f>E30/E33*100</f>
        <v>6.4878892733564006</v>
      </c>
      <c r="G30" s="128">
        <f>(C30*H22/1000)/6</f>
        <v>33.5</v>
      </c>
      <c r="H30" s="128"/>
      <c r="I30" s="129">
        <f>F30*I21/100</f>
        <v>251.25</v>
      </c>
    </row>
    <row r="31" spans="1:9" ht="18" x14ac:dyDescent="0.35">
      <c r="A31" s="195" t="s">
        <v>34</v>
      </c>
      <c r="B31" s="196"/>
      <c r="C31" s="142"/>
      <c r="D31" s="142"/>
      <c r="E31" s="143">
        <f>SUM(E23:E30)</f>
        <v>27.911785714285713</v>
      </c>
      <c r="F31" s="143">
        <f>SUM(F23:F30)</f>
        <v>80.483811171527435</v>
      </c>
      <c r="G31" s="143"/>
      <c r="H31" s="143"/>
      <c r="I31" s="144">
        <f>SUM(I23:I30)</f>
        <v>3116.8160714285714</v>
      </c>
    </row>
    <row r="32" spans="1:9" ht="18" x14ac:dyDescent="0.35">
      <c r="A32" s="191" t="s">
        <v>62</v>
      </c>
      <c r="B32" s="192"/>
      <c r="C32" s="145" t="s">
        <v>63</v>
      </c>
      <c r="D32" s="145" t="s">
        <v>64</v>
      </c>
      <c r="E32" s="145" t="s">
        <v>56</v>
      </c>
      <c r="F32" s="180"/>
      <c r="G32" s="181"/>
      <c r="H32" s="181"/>
      <c r="I32" s="182"/>
    </row>
    <row r="33" spans="1:9" ht="15.5" x14ac:dyDescent="0.35">
      <c r="A33" s="193"/>
      <c r="B33" s="194"/>
      <c r="C33" s="146">
        <f>H20</f>
        <v>5.78</v>
      </c>
      <c r="D33" s="146">
        <v>6</v>
      </c>
      <c r="E33" s="146">
        <f>C33*D33</f>
        <v>34.68</v>
      </c>
      <c r="F33" s="183"/>
      <c r="G33" s="184"/>
      <c r="H33" s="184"/>
      <c r="I33" s="185"/>
    </row>
    <row r="34" spans="1:9" ht="18" x14ac:dyDescent="0.4">
      <c r="A34" s="3"/>
      <c r="B34" s="3"/>
      <c r="C34" s="3"/>
      <c r="D34" s="3"/>
      <c r="E34" s="3"/>
      <c r="F34" s="3"/>
      <c r="G34" s="3"/>
      <c r="H34" s="3"/>
      <c r="I34" s="3"/>
    </row>
    <row r="35" spans="1:9" ht="18" x14ac:dyDescent="0.4">
      <c r="A35" s="3"/>
      <c r="B35" s="3"/>
      <c r="C35" s="3"/>
      <c r="D35" s="3"/>
      <c r="E35" s="3"/>
      <c r="F35" s="3"/>
      <c r="G35" s="3"/>
      <c r="H35" s="3"/>
      <c r="I35" s="3"/>
    </row>
    <row r="36" spans="1:9" ht="18" x14ac:dyDescent="0.4">
      <c r="A36" s="3"/>
      <c r="B36" s="3"/>
      <c r="C36" s="3"/>
      <c r="D36" s="3"/>
      <c r="E36" s="3"/>
      <c r="F36" s="3"/>
      <c r="G36" s="3"/>
      <c r="H36" s="3"/>
      <c r="I36" s="3"/>
    </row>
    <row r="37" spans="1:9" ht="18" x14ac:dyDescent="0.4">
      <c r="A37" s="3"/>
      <c r="B37" s="3"/>
      <c r="C37" s="3"/>
      <c r="D37" s="3"/>
      <c r="E37" s="3"/>
      <c r="F37" s="3"/>
      <c r="G37" s="3"/>
      <c r="H37" s="3"/>
      <c r="I37" s="3"/>
    </row>
    <row r="38" spans="1:9" ht="18" x14ac:dyDescent="0.4">
      <c r="A38" s="3"/>
      <c r="B38" s="3"/>
      <c r="C38" s="3"/>
      <c r="D38" s="3"/>
      <c r="E38" s="3"/>
      <c r="F38" s="3"/>
      <c r="G38" s="3"/>
      <c r="H38" s="3"/>
      <c r="I38" s="3"/>
    </row>
    <row r="39" spans="1:9" ht="18" x14ac:dyDescent="0.4">
      <c r="A39" s="3"/>
      <c r="B39" s="3"/>
      <c r="C39" s="3"/>
      <c r="D39" s="3"/>
      <c r="E39" s="3"/>
      <c r="F39" s="3"/>
      <c r="G39" s="3"/>
      <c r="H39" s="3"/>
      <c r="I39" s="3"/>
    </row>
    <row r="40" spans="1:9" ht="18" x14ac:dyDescent="0.4">
      <c r="A40" s="3"/>
      <c r="B40" s="3"/>
      <c r="C40" s="3"/>
      <c r="D40" s="3"/>
      <c r="E40" s="3"/>
      <c r="F40" s="3"/>
      <c r="G40" s="3"/>
      <c r="H40" s="3"/>
      <c r="I40" s="3"/>
    </row>
    <row r="41" spans="1:9" ht="18" x14ac:dyDescent="0.4">
      <c r="A41" s="3"/>
      <c r="B41" s="3"/>
      <c r="C41" s="3"/>
      <c r="D41" s="3"/>
      <c r="E41" s="3"/>
      <c r="F41" s="3"/>
      <c r="G41" s="3"/>
      <c r="H41" s="3"/>
      <c r="I41" s="3"/>
    </row>
    <row r="42" spans="1:9" ht="18" x14ac:dyDescent="0.4">
      <c r="A42" s="3"/>
      <c r="B42" s="3"/>
      <c r="C42" s="3"/>
      <c r="D42" s="3"/>
      <c r="E42" s="3"/>
      <c r="F42" s="3"/>
      <c r="G42" s="3"/>
      <c r="H42" s="3"/>
      <c r="I42" s="3"/>
    </row>
    <row r="43" spans="1:9" ht="18" x14ac:dyDescent="0.4">
      <c r="A43" s="3"/>
      <c r="B43" s="3"/>
      <c r="C43" s="3"/>
      <c r="D43" s="3"/>
      <c r="E43" s="3"/>
      <c r="F43" s="3"/>
      <c r="G43" s="3"/>
      <c r="H43" s="3"/>
      <c r="I43" s="3"/>
    </row>
    <row r="44" spans="1:9" ht="18" x14ac:dyDescent="0.4">
      <c r="A44" s="3"/>
      <c r="B44" s="3"/>
      <c r="C44" s="3"/>
      <c r="D44" s="3"/>
      <c r="E44" s="3"/>
      <c r="F44" s="3"/>
      <c r="G44" s="3"/>
      <c r="H44" s="3"/>
      <c r="I44" s="3"/>
    </row>
    <row r="45" spans="1:9" ht="18" x14ac:dyDescent="0.4">
      <c r="A45" s="3"/>
      <c r="B45" s="3"/>
      <c r="C45" s="3"/>
      <c r="D45" s="3"/>
      <c r="E45" s="3"/>
      <c r="F45" s="3"/>
      <c r="G45" s="3"/>
      <c r="H45" s="3"/>
      <c r="I45" s="3"/>
    </row>
    <row r="46" spans="1:9" ht="18" x14ac:dyDescent="0.4">
      <c r="A46" s="3"/>
      <c r="B46" s="3"/>
      <c r="C46" s="3"/>
      <c r="D46" s="3"/>
      <c r="E46" s="3"/>
      <c r="F46" s="3"/>
      <c r="G46" s="3"/>
      <c r="H46" s="3"/>
      <c r="I46" s="3"/>
    </row>
    <row r="47" spans="1:9" ht="18" x14ac:dyDescent="0.4">
      <c r="A47" s="3"/>
      <c r="B47" s="3"/>
      <c r="C47" s="3"/>
      <c r="D47" s="3"/>
      <c r="E47" s="3"/>
      <c r="F47" s="3"/>
      <c r="G47" s="3"/>
      <c r="H47" s="3"/>
      <c r="I47" s="3"/>
    </row>
    <row r="48" spans="1:9" ht="18" x14ac:dyDescent="0.4">
      <c r="A48" s="3"/>
      <c r="B48" s="3"/>
      <c r="C48" s="3"/>
      <c r="D48" s="3"/>
      <c r="E48" s="3"/>
      <c r="F48" s="3"/>
      <c r="G48" s="3"/>
      <c r="H48" s="3"/>
      <c r="I48" s="3"/>
    </row>
    <row r="49" spans="1:9" ht="18" x14ac:dyDescent="0.4">
      <c r="A49" s="3"/>
      <c r="B49" s="3"/>
      <c r="C49" s="3"/>
      <c r="D49" s="3"/>
      <c r="E49" s="3"/>
      <c r="F49" s="3"/>
      <c r="G49" s="3"/>
      <c r="H49" s="3"/>
      <c r="I49" s="3"/>
    </row>
    <row r="50" spans="1:9" ht="18" x14ac:dyDescent="0.4">
      <c r="A50" s="3"/>
      <c r="B50" s="3"/>
      <c r="C50" s="3"/>
      <c r="D50" s="3"/>
      <c r="E50" s="3"/>
      <c r="F50" s="3"/>
      <c r="G50" s="3"/>
      <c r="H50" s="3"/>
      <c r="I50" s="3"/>
    </row>
    <row r="51" spans="1:9" ht="18" x14ac:dyDescent="0.4">
      <c r="A51" s="3"/>
      <c r="B51" s="3"/>
      <c r="C51" s="3"/>
      <c r="D51" s="3"/>
      <c r="E51" s="3"/>
      <c r="F51" s="3"/>
      <c r="G51" s="3"/>
      <c r="H51" s="3"/>
      <c r="I51" s="3"/>
    </row>
    <row r="52" spans="1:9" ht="18" x14ac:dyDescent="0.4">
      <c r="A52" s="3"/>
      <c r="B52" s="3"/>
      <c r="C52" s="3"/>
      <c r="D52" s="3"/>
      <c r="E52" s="3"/>
      <c r="F52" s="3"/>
      <c r="G52" s="3"/>
      <c r="H52" s="3"/>
      <c r="I52" s="3"/>
    </row>
    <row r="53" spans="1:9" ht="18" x14ac:dyDescent="0.4">
      <c r="A53" s="3"/>
      <c r="B53" s="3"/>
      <c r="C53" s="3"/>
      <c r="D53" s="3"/>
      <c r="E53" s="3"/>
      <c r="F53" s="3"/>
      <c r="G53" s="3"/>
      <c r="H53" s="3"/>
      <c r="I53" s="3"/>
    </row>
    <row r="54" spans="1:9" ht="18" x14ac:dyDescent="0.4">
      <c r="A54" s="3"/>
      <c r="B54" s="3"/>
      <c r="C54" s="3"/>
      <c r="D54" s="3"/>
      <c r="E54" s="3"/>
      <c r="F54" s="3"/>
      <c r="G54" s="3"/>
      <c r="H54" s="3"/>
      <c r="I54" s="3"/>
    </row>
    <row r="55" spans="1:9" ht="18" x14ac:dyDescent="0.4">
      <c r="A55" s="3"/>
      <c r="B55" s="3"/>
      <c r="C55" s="3"/>
      <c r="D55" s="3"/>
      <c r="E55" s="3"/>
      <c r="F55" s="3"/>
      <c r="G55" s="3"/>
      <c r="H55" s="3"/>
      <c r="I55" s="3"/>
    </row>
    <row r="56" spans="1:9" ht="18" x14ac:dyDescent="0.4">
      <c r="A56" s="3"/>
      <c r="B56" s="3"/>
      <c r="C56" s="3"/>
      <c r="D56" s="3"/>
      <c r="E56" s="3"/>
      <c r="F56" s="3"/>
      <c r="G56" s="3"/>
      <c r="H56" s="3"/>
      <c r="I56" s="3"/>
    </row>
    <row r="57" spans="1:9" ht="18" x14ac:dyDescent="0.4">
      <c r="A57" s="3"/>
      <c r="B57" s="3"/>
      <c r="C57" s="3"/>
      <c r="D57" s="3"/>
      <c r="E57" s="3"/>
      <c r="F57" s="3"/>
      <c r="G57" s="3"/>
      <c r="H57" s="3"/>
      <c r="I57" s="3"/>
    </row>
    <row r="58" spans="1:9" ht="18" x14ac:dyDescent="0.4">
      <c r="A58" s="3"/>
      <c r="B58" s="3"/>
      <c r="C58" s="3"/>
      <c r="D58" s="3"/>
      <c r="E58" s="3"/>
      <c r="F58" s="3"/>
      <c r="G58" s="3"/>
      <c r="H58" s="3"/>
      <c r="I58" s="3"/>
    </row>
    <row r="59" spans="1:9" ht="18" x14ac:dyDescent="0.4">
      <c r="A59" s="3"/>
      <c r="B59" s="3"/>
      <c r="C59" s="3"/>
      <c r="D59" s="3"/>
      <c r="E59" s="3"/>
      <c r="F59" s="3"/>
      <c r="G59" s="3"/>
      <c r="H59" s="3"/>
      <c r="I59" s="3"/>
    </row>
    <row r="60" spans="1:9" ht="18" x14ac:dyDescent="0.4">
      <c r="A60" s="3"/>
      <c r="B60" s="3"/>
      <c r="C60" s="3"/>
      <c r="D60" s="3"/>
      <c r="E60" s="3"/>
      <c r="F60" s="3"/>
      <c r="G60" s="3"/>
      <c r="H60" s="3"/>
      <c r="I60" s="3"/>
    </row>
    <row r="61" spans="1:9" ht="18" x14ac:dyDescent="0.4">
      <c r="A61" s="3"/>
      <c r="B61" s="3"/>
      <c r="C61" s="3"/>
      <c r="D61" s="3"/>
      <c r="E61" s="3"/>
      <c r="F61" s="3"/>
      <c r="G61" s="3"/>
      <c r="H61" s="3"/>
      <c r="I61" s="3"/>
    </row>
    <row r="62" spans="1:9" ht="18" x14ac:dyDescent="0.4">
      <c r="A62" s="3"/>
      <c r="B62" s="3"/>
      <c r="C62" s="3"/>
      <c r="D62" s="3"/>
      <c r="E62" s="3"/>
      <c r="F62" s="3"/>
      <c r="G62" s="3"/>
      <c r="H62" s="3"/>
      <c r="I62" s="3"/>
    </row>
    <row r="63" spans="1:9" ht="18" x14ac:dyDescent="0.4">
      <c r="A63" s="3"/>
      <c r="B63" s="3"/>
      <c r="C63" s="3"/>
      <c r="D63" s="3"/>
      <c r="E63" s="3"/>
      <c r="F63" s="3"/>
      <c r="G63" s="3"/>
      <c r="H63" s="3"/>
      <c r="I63" s="3"/>
    </row>
    <row r="64" spans="1:9" ht="18" x14ac:dyDescent="0.4">
      <c r="A64" s="3"/>
      <c r="B64" s="3"/>
      <c r="C64" s="3"/>
      <c r="D64" s="3"/>
      <c r="E64" s="3"/>
      <c r="F64" s="3"/>
      <c r="G64" s="3"/>
      <c r="H64" s="3"/>
      <c r="I64" s="3"/>
    </row>
    <row r="65" spans="1:9" ht="18" x14ac:dyDescent="0.4">
      <c r="A65" s="3"/>
      <c r="B65" s="3"/>
      <c r="C65" s="3"/>
      <c r="D65" s="3"/>
      <c r="E65" s="3"/>
      <c r="F65" s="3"/>
      <c r="G65" s="3"/>
      <c r="H65" s="3"/>
      <c r="I65" s="3"/>
    </row>
    <row r="66" spans="1:9" ht="18" x14ac:dyDescent="0.4">
      <c r="A66" s="3"/>
      <c r="B66" s="3"/>
      <c r="C66" s="3"/>
      <c r="D66" s="3"/>
      <c r="E66" s="3"/>
      <c r="F66" s="3"/>
      <c r="G66" s="3"/>
      <c r="H66" s="3"/>
      <c r="I66" s="3"/>
    </row>
    <row r="67" spans="1:9" ht="18" x14ac:dyDescent="0.4">
      <c r="A67" s="3"/>
      <c r="B67" s="3"/>
      <c r="C67" s="3"/>
      <c r="D67" s="3"/>
      <c r="E67" s="3"/>
      <c r="F67" s="3"/>
      <c r="G67" s="3"/>
      <c r="H67" s="3"/>
      <c r="I67" s="3"/>
    </row>
    <row r="68" spans="1:9" ht="18" x14ac:dyDescent="0.4">
      <c r="A68" s="3"/>
      <c r="B68" s="3"/>
      <c r="C68" s="3"/>
      <c r="D68" s="3"/>
      <c r="E68" s="3"/>
      <c r="F68" s="3"/>
      <c r="G68" s="3"/>
      <c r="H68" s="3"/>
      <c r="I68" s="3"/>
    </row>
    <row r="69" spans="1:9" ht="18" x14ac:dyDescent="0.4">
      <c r="A69" s="3"/>
      <c r="B69" s="3"/>
      <c r="C69" s="3"/>
      <c r="D69" s="3"/>
      <c r="E69" s="3"/>
      <c r="F69" s="3"/>
      <c r="G69" s="3"/>
      <c r="H69" s="3"/>
      <c r="I69" s="3"/>
    </row>
    <row r="70" spans="1:9" ht="18" x14ac:dyDescent="0.4">
      <c r="A70" s="3"/>
      <c r="B70" s="3"/>
      <c r="C70" s="3"/>
      <c r="D70" s="3"/>
      <c r="E70" s="3"/>
      <c r="F70" s="3"/>
      <c r="G70" s="3"/>
      <c r="H70" s="3"/>
      <c r="I70" s="3"/>
    </row>
    <row r="71" spans="1:9" ht="18" x14ac:dyDescent="0.4">
      <c r="A71" s="3"/>
      <c r="B71" s="3"/>
      <c r="C71" s="3"/>
      <c r="D71" s="3"/>
      <c r="E71" s="3"/>
      <c r="F71" s="3"/>
      <c r="G71" s="3"/>
      <c r="H71" s="3"/>
      <c r="I71" s="3"/>
    </row>
    <row r="72" spans="1:9" ht="18" x14ac:dyDescent="0.4">
      <c r="A72" s="3"/>
      <c r="B72" s="3"/>
      <c r="C72" s="3"/>
      <c r="D72" s="3"/>
      <c r="E72" s="3"/>
      <c r="F72" s="3"/>
      <c r="G72" s="3"/>
      <c r="H72" s="3"/>
      <c r="I72" s="3"/>
    </row>
    <row r="73" spans="1:9" ht="18" x14ac:dyDescent="0.4">
      <c r="A73" s="3"/>
      <c r="B73" s="3"/>
      <c r="C73" s="3"/>
      <c r="D73" s="3"/>
      <c r="E73" s="3"/>
      <c r="F73" s="3"/>
      <c r="G73" s="3"/>
      <c r="H73" s="3"/>
      <c r="I73" s="3"/>
    </row>
    <row r="74" spans="1:9" ht="18" x14ac:dyDescent="0.4">
      <c r="A74" s="3"/>
      <c r="B74" s="3"/>
      <c r="C74" s="3"/>
      <c r="D74" s="3"/>
      <c r="E74" s="3"/>
      <c r="F74" s="3"/>
      <c r="G74" s="3"/>
      <c r="H74" s="3"/>
      <c r="I74" s="3"/>
    </row>
    <row r="75" spans="1:9" ht="18" x14ac:dyDescent="0.4">
      <c r="A75" s="3"/>
      <c r="B75" s="3"/>
      <c r="C75" s="3"/>
      <c r="D75" s="3"/>
      <c r="E75" s="3"/>
      <c r="F75" s="3"/>
      <c r="G75" s="3"/>
      <c r="H75" s="3"/>
      <c r="I75" s="3"/>
    </row>
    <row r="76" spans="1:9" ht="18" x14ac:dyDescent="0.4">
      <c r="A76" s="3"/>
      <c r="B76" s="3"/>
      <c r="C76" s="3"/>
      <c r="D76" s="3"/>
      <c r="E76" s="3"/>
      <c r="F76" s="3"/>
      <c r="G76" s="3"/>
      <c r="H76" s="3"/>
      <c r="I76" s="3"/>
    </row>
    <row r="77" spans="1:9" ht="18" x14ac:dyDescent="0.4">
      <c r="A77" s="3"/>
      <c r="B77" s="3"/>
      <c r="C77" s="3"/>
      <c r="D77" s="3"/>
      <c r="E77" s="3"/>
      <c r="F77" s="3"/>
      <c r="G77" s="3"/>
      <c r="H77" s="3"/>
      <c r="I77" s="3"/>
    </row>
    <row r="78" spans="1:9" ht="18" x14ac:dyDescent="0.4">
      <c r="A78" s="3"/>
      <c r="B78" s="3"/>
      <c r="C78" s="3"/>
      <c r="D78" s="3"/>
      <c r="E78" s="3"/>
      <c r="F78" s="3"/>
      <c r="G78" s="3"/>
      <c r="H78" s="3"/>
      <c r="I78" s="3"/>
    </row>
    <row r="79" spans="1:9" ht="18" x14ac:dyDescent="0.4">
      <c r="A79" s="3"/>
      <c r="B79" s="3"/>
      <c r="C79" s="3"/>
      <c r="D79" s="3"/>
      <c r="E79" s="3"/>
      <c r="F79" s="3"/>
      <c r="G79" s="3"/>
      <c r="H79" s="3"/>
      <c r="I79" s="3"/>
    </row>
    <row r="80" spans="1:9" ht="18" x14ac:dyDescent="0.4">
      <c r="A80" s="3"/>
      <c r="B80" s="3"/>
      <c r="C80" s="3"/>
      <c r="D80" s="3"/>
      <c r="E80" s="3"/>
      <c r="F80" s="3"/>
      <c r="G80" s="3"/>
      <c r="H80" s="3"/>
      <c r="I80" s="3"/>
    </row>
    <row r="81" spans="1:9" ht="18" x14ac:dyDescent="0.4">
      <c r="A81" s="3"/>
      <c r="B81" s="3"/>
      <c r="C81" s="3"/>
      <c r="D81" s="3"/>
      <c r="E81" s="3"/>
      <c r="F81" s="3"/>
      <c r="G81" s="3"/>
      <c r="H81" s="3"/>
      <c r="I81" s="3"/>
    </row>
    <row r="82" spans="1:9" ht="18" x14ac:dyDescent="0.4">
      <c r="A82" s="3"/>
      <c r="B82" s="3"/>
      <c r="C82" s="3"/>
      <c r="D82" s="3"/>
      <c r="E82" s="3"/>
      <c r="F82" s="3"/>
      <c r="G82" s="3"/>
      <c r="H82" s="3"/>
      <c r="I82" s="3"/>
    </row>
    <row r="83" spans="1:9" ht="18" x14ac:dyDescent="0.4">
      <c r="A83" s="3"/>
      <c r="B83" s="3"/>
      <c r="C83" s="3"/>
      <c r="D83" s="3"/>
      <c r="E83" s="3"/>
      <c r="F83" s="3"/>
      <c r="G83" s="3"/>
      <c r="H83" s="3"/>
      <c r="I83" s="3"/>
    </row>
    <row r="84" spans="1:9" ht="18" x14ac:dyDescent="0.4">
      <c r="A84" s="3"/>
      <c r="B84" s="3"/>
      <c r="C84" s="3"/>
      <c r="D84" s="3"/>
      <c r="E84" s="3"/>
      <c r="F84" s="3"/>
      <c r="G84" s="3"/>
      <c r="H84" s="3"/>
      <c r="I84" s="3"/>
    </row>
    <row r="85" spans="1:9" ht="18" x14ac:dyDescent="0.4">
      <c r="A85" s="3"/>
      <c r="B85" s="3"/>
      <c r="C85" s="3"/>
      <c r="D85" s="3"/>
      <c r="E85" s="3"/>
      <c r="F85" s="3"/>
      <c r="G85" s="3"/>
      <c r="H85" s="3"/>
      <c r="I85" s="3"/>
    </row>
    <row r="86" spans="1:9" ht="18" x14ac:dyDescent="0.4">
      <c r="A86" s="3"/>
      <c r="B86" s="3"/>
      <c r="C86" s="3"/>
      <c r="D86" s="3"/>
      <c r="E86" s="3"/>
      <c r="F86" s="3"/>
      <c r="G86" s="3"/>
      <c r="H86" s="3"/>
      <c r="I86" s="3"/>
    </row>
    <row r="87" spans="1:9" ht="18" x14ac:dyDescent="0.4">
      <c r="A87" s="3"/>
      <c r="B87" s="3"/>
      <c r="C87" s="3"/>
      <c r="D87" s="3"/>
      <c r="E87" s="3"/>
      <c r="F87" s="3"/>
      <c r="G87" s="3"/>
      <c r="H87" s="3"/>
      <c r="I87" s="3"/>
    </row>
    <row r="88" spans="1:9" ht="18" x14ac:dyDescent="0.4">
      <c r="A88" s="3"/>
      <c r="B88" s="3"/>
      <c r="C88" s="3"/>
      <c r="D88" s="3"/>
      <c r="E88" s="3"/>
      <c r="F88" s="3"/>
      <c r="G88" s="3"/>
      <c r="H88" s="3"/>
      <c r="I88" s="3"/>
    </row>
    <row r="89" spans="1:9" ht="18" x14ac:dyDescent="0.4">
      <c r="A89" s="3"/>
      <c r="B89" s="3"/>
      <c r="C89" s="3"/>
      <c r="D89" s="3"/>
      <c r="E89" s="3"/>
      <c r="F89" s="3"/>
      <c r="G89" s="3"/>
      <c r="H89" s="3"/>
      <c r="I89" s="3"/>
    </row>
    <row r="90" spans="1:9" ht="18" x14ac:dyDescent="0.4">
      <c r="A90" s="3"/>
      <c r="B90" s="3"/>
      <c r="C90" s="3"/>
      <c r="D90" s="3"/>
      <c r="E90" s="3"/>
      <c r="F90" s="3"/>
      <c r="G90" s="3"/>
      <c r="H90" s="3"/>
      <c r="I90" s="3"/>
    </row>
    <row r="91" spans="1:9" ht="18" x14ac:dyDescent="0.4">
      <c r="A91" s="3"/>
      <c r="B91" s="3"/>
      <c r="C91" s="3"/>
      <c r="D91" s="3"/>
      <c r="E91" s="3"/>
      <c r="F91" s="3"/>
      <c r="G91" s="3"/>
      <c r="H91" s="3"/>
      <c r="I91" s="3"/>
    </row>
    <row r="92" spans="1:9" ht="18" x14ac:dyDescent="0.4">
      <c r="A92" s="3"/>
      <c r="B92" s="3"/>
      <c r="C92" s="3"/>
      <c r="D92" s="3"/>
      <c r="E92" s="3"/>
      <c r="F92" s="3"/>
      <c r="G92" s="3"/>
      <c r="H92" s="3"/>
      <c r="I92" s="3"/>
    </row>
    <row r="93" spans="1:9" ht="18" x14ac:dyDescent="0.4">
      <c r="A93" s="3"/>
      <c r="B93" s="3"/>
      <c r="C93" s="3"/>
      <c r="D93" s="3"/>
      <c r="E93" s="3"/>
      <c r="F93" s="3"/>
      <c r="G93" s="3"/>
      <c r="H93" s="3"/>
      <c r="I93" s="3"/>
    </row>
    <row r="94" spans="1:9" ht="18" x14ac:dyDescent="0.4">
      <c r="A94" s="3"/>
      <c r="B94" s="3"/>
      <c r="C94" s="3"/>
      <c r="D94" s="3"/>
      <c r="E94" s="3"/>
      <c r="F94" s="3"/>
      <c r="G94" s="3"/>
      <c r="H94" s="3"/>
      <c r="I94" s="3"/>
    </row>
    <row r="95" spans="1:9" ht="18" x14ac:dyDescent="0.4">
      <c r="A95" s="3"/>
      <c r="B95" s="3"/>
      <c r="C95" s="3"/>
      <c r="D95" s="3"/>
      <c r="E95" s="3"/>
      <c r="F95" s="3"/>
      <c r="G95" s="3"/>
      <c r="H95" s="3"/>
      <c r="I95" s="3"/>
    </row>
    <row r="96" spans="1:9" ht="18" x14ac:dyDescent="0.4">
      <c r="A96" s="3"/>
      <c r="B96" s="3"/>
      <c r="C96" s="3"/>
      <c r="D96" s="3"/>
      <c r="E96" s="3"/>
      <c r="F96" s="3"/>
      <c r="G96" s="3"/>
      <c r="H96" s="3"/>
      <c r="I96" s="3"/>
    </row>
    <row r="97" spans="1:9" ht="18" x14ac:dyDescent="0.4">
      <c r="A97" s="3"/>
      <c r="B97" s="3"/>
      <c r="C97" s="3"/>
      <c r="D97" s="3"/>
      <c r="E97" s="3"/>
      <c r="F97" s="3"/>
      <c r="G97" s="3"/>
      <c r="H97" s="3"/>
      <c r="I97" s="3"/>
    </row>
    <row r="98" spans="1:9" ht="18" x14ac:dyDescent="0.4">
      <c r="A98" s="3"/>
      <c r="B98" s="3"/>
      <c r="C98" s="3"/>
      <c r="D98" s="3"/>
      <c r="E98" s="3"/>
      <c r="F98" s="3"/>
      <c r="G98" s="3"/>
      <c r="H98" s="3"/>
      <c r="I98" s="3"/>
    </row>
    <row r="99" spans="1:9" ht="18" x14ac:dyDescent="0.4">
      <c r="A99" s="3"/>
      <c r="B99" s="3"/>
      <c r="C99" s="3"/>
      <c r="D99" s="3"/>
      <c r="E99" s="3"/>
      <c r="F99" s="3"/>
      <c r="G99" s="3"/>
      <c r="H99" s="3"/>
      <c r="I99" s="3"/>
    </row>
    <row r="100" spans="1:9" ht="18" x14ac:dyDescent="0.4">
      <c r="A100" s="3"/>
      <c r="B100" s="3"/>
      <c r="C100" s="3"/>
      <c r="D100" s="3"/>
      <c r="E100" s="3"/>
      <c r="F100" s="3"/>
      <c r="G100" s="3"/>
      <c r="H100" s="3"/>
      <c r="I100" s="3"/>
    </row>
    <row r="101" spans="1:9" ht="18" x14ac:dyDescent="0.4">
      <c r="A101" s="3"/>
      <c r="B101" s="3"/>
      <c r="C101" s="3"/>
      <c r="D101" s="3"/>
      <c r="E101" s="3"/>
      <c r="F101" s="3"/>
      <c r="G101" s="3"/>
      <c r="H101" s="3"/>
      <c r="I101" s="3"/>
    </row>
    <row r="102" spans="1:9" ht="18" x14ac:dyDescent="0.4">
      <c r="A102" s="3"/>
      <c r="B102" s="3"/>
      <c r="C102" s="3"/>
      <c r="D102" s="3"/>
      <c r="E102" s="3"/>
      <c r="F102" s="3"/>
      <c r="G102" s="3"/>
      <c r="H102" s="3"/>
      <c r="I102" s="3"/>
    </row>
    <row r="103" spans="1:9" ht="18" x14ac:dyDescent="0.4">
      <c r="A103" s="3"/>
      <c r="B103" s="3"/>
      <c r="C103" s="3"/>
      <c r="D103" s="3"/>
      <c r="E103" s="3"/>
      <c r="F103" s="3"/>
      <c r="G103" s="3"/>
      <c r="H103" s="3"/>
      <c r="I103" s="3"/>
    </row>
    <row r="104" spans="1:9" ht="18" x14ac:dyDescent="0.4">
      <c r="A104" s="3"/>
      <c r="B104" s="3"/>
      <c r="C104" s="3"/>
      <c r="D104" s="3"/>
      <c r="E104" s="3"/>
      <c r="F104" s="3"/>
      <c r="G104" s="3"/>
      <c r="H104" s="3"/>
      <c r="I104" s="3"/>
    </row>
  </sheetData>
  <mergeCells count="16">
    <mergeCell ref="A1:I1"/>
    <mergeCell ref="F32:I33"/>
    <mergeCell ref="A2:I2"/>
    <mergeCell ref="A19:I19"/>
    <mergeCell ref="F15:I16"/>
    <mergeCell ref="A17:I18"/>
    <mergeCell ref="A3:A4"/>
    <mergeCell ref="B3:B4"/>
    <mergeCell ref="C3:F3"/>
    <mergeCell ref="A15:B16"/>
    <mergeCell ref="A20:A21"/>
    <mergeCell ref="B20:B21"/>
    <mergeCell ref="C20:F20"/>
    <mergeCell ref="A32:B33"/>
    <mergeCell ref="A14:B14"/>
    <mergeCell ref="A31:B31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4"/>
  <sheetViews>
    <sheetView workbookViewId="0">
      <selection activeCell="T17" sqref="T17"/>
    </sheetView>
  </sheetViews>
  <sheetFormatPr defaultRowHeight="14.5" x14ac:dyDescent="0.35"/>
  <cols>
    <col min="2" max="2" width="18.453125" customWidth="1"/>
    <col min="3" max="3" width="9.7265625" customWidth="1"/>
    <col min="5" max="5" width="12" customWidth="1"/>
    <col min="6" max="6" width="5" customWidth="1"/>
    <col min="8" max="8" width="21.54296875" customWidth="1"/>
    <col min="9" max="9" width="9.7265625" customWidth="1"/>
    <col min="11" max="11" width="11.1796875" customWidth="1"/>
    <col min="12" max="12" width="9.26953125" customWidth="1"/>
    <col min="14" max="14" width="6.7265625" customWidth="1"/>
    <col min="15" max="15" width="6.26953125" customWidth="1"/>
  </cols>
  <sheetData>
    <row r="1" spans="1:19" ht="17.25" customHeight="1" x14ac:dyDescent="0.4">
      <c r="A1" s="197" t="s">
        <v>3</v>
      </c>
      <c r="B1" s="198"/>
      <c r="C1" s="198"/>
      <c r="D1" s="198"/>
      <c r="E1" s="199"/>
      <c r="F1" s="66"/>
      <c r="G1" s="200" t="s">
        <v>4</v>
      </c>
      <c r="H1" s="200"/>
      <c r="I1" s="200"/>
      <c r="J1" s="200"/>
      <c r="K1" s="200"/>
      <c r="L1" s="1"/>
      <c r="M1" s="1"/>
    </row>
    <row r="2" spans="1:19" ht="18" x14ac:dyDescent="0.4">
      <c r="A2" s="67" t="s">
        <v>0</v>
      </c>
      <c r="B2" s="67" t="s">
        <v>15</v>
      </c>
      <c r="C2" s="67" t="s">
        <v>16</v>
      </c>
      <c r="D2" s="67" t="s">
        <v>17</v>
      </c>
      <c r="E2" s="68" t="s">
        <v>18</v>
      </c>
      <c r="F2" s="69"/>
      <c r="G2" s="70" t="s">
        <v>0</v>
      </c>
      <c r="H2" s="67" t="s">
        <v>15</v>
      </c>
      <c r="I2" s="67" t="s">
        <v>16</v>
      </c>
      <c r="J2" s="67" t="s">
        <v>17</v>
      </c>
      <c r="K2" s="94" t="s">
        <v>18</v>
      </c>
      <c r="L2" s="63" t="s">
        <v>84</v>
      </c>
      <c r="M2" s="63" t="s">
        <v>85</v>
      </c>
    </row>
    <row r="3" spans="1:19" ht="18" x14ac:dyDescent="0.4">
      <c r="A3" s="22"/>
      <c r="B3" s="12" t="s">
        <v>10</v>
      </c>
      <c r="C3" s="23"/>
      <c r="D3" s="23"/>
      <c r="E3" s="33"/>
      <c r="F3" s="56"/>
      <c r="G3" s="46"/>
      <c r="H3" s="12" t="s">
        <v>10</v>
      </c>
      <c r="I3" s="23"/>
      <c r="J3" s="23"/>
      <c r="K3" s="33"/>
      <c r="L3" s="1"/>
      <c r="M3" s="1"/>
      <c r="R3" s="177">
        <f>E9</f>
        <v>1730</v>
      </c>
      <c r="S3" s="177">
        <f>K9</f>
        <v>1319.25</v>
      </c>
    </row>
    <row r="4" spans="1:19" ht="15.5" x14ac:dyDescent="0.35">
      <c r="A4" s="13">
        <v>1</v>
      </c>
      <c r="B4" s="13" t="s">
        <v>36</v>
      </c>
      <c r="C4" s="5">
        <v>5</v>
      </c>
      <c r="D4" s="5">
        <v>90</v>
      </c>
      <c r="E4" s="34">
        <f>C4*D4</f>
        <v>450</v>
      </c>
      <c r="F4" s="57"/>
      <c r="G4" s="47">
        <v>1</v>
      </c>
      <c r="H4" s="13" t="str">
        <f>B4</f>
        <v>nky ewax fNydk</v>
      </c>
      <c r="I4" s="5">
        <v>5</v>
      </c>
      <c r="J4" s="5">
        <f>D4</f>
        <v>90</v>
      </c>
      <c r="K4" s="34">
        <f>I4*J4</f>
        <v>450</v>
      </c>
      <c r="L4" s="2"/>
      <c r="M4" s="1"/>
      <c r="R4" s="177">
        <f>E16</f>
        <v>930</v>
      </c>
      <c r="S4" s="177">
        <f>K16</f>
        <v>524.5</v>
      </c>
    </row>
    <row r="5" spans="1:19" ht="15.5" x14ac:dyDescent="0.35">
      <c r="A5" s="13">
        <v>2</v>
      </c>
      <c r="B5" s="13" t="s">
        <v>90</v>
      </c>
      <c r="C5" s="5">
        <v>6</v>
      </c>
      <c r="D5" s="5">
        <v>80</v>
      </c>
      <c r="E5" s="34">
        <f>C5*D5</f>
        <v>480</v>
      </c>
      <c r="F5" s="57"/>
      <c r="G5" s="47">
        <v>2</v>
      </c>
      <c r="H5" s="13" t="str">
        <f>B5</f>
        <v>nky elwj</v>
      </c>
      <c r="I5" s="5">
        <v>3</v>
      </c>
      <c r="J5" s="5">
        <f>D5</f>
        <v>80</v>
      </c>
      <c r="K5" s="34">
        <f>I5*J5</f>
        <v>240</v>
      </c>
      <c r="L5" s="2"/>
      <c r="M5" s="1"/>
      <c r="R5">
        <f>E17</f>
        <v>555</v>
      </c>
      <c r="S5" s="177">
        <f>K18</f>
        <v>375</v>
      </c>
    </row>
    <row r="6" spans="1:19" ht="15.5" x14ac:dyDescent="0.35">
      <c r="A6" s="13">
        <v>3</v>
      </c>
      <c r="B6" s="13" t="s">
        <v>19</v>
      </c>
      <c r="C6" s="5">
        <v>5</v>
      </c>
      <c r="D6" s="5">
        <v>70</v>
      </c>
      <c r="E6" s="34">
        <f>C6*D6</f>
        <v>350</v>
      </c>
      <c r="F6" s="57"/>
      <c r="G6" s="47">
        <v>3</v>
      </c>
      <c r="H6" s="13" t="str">
        <f>B6</f>
        <v>nky puk</v>
      </c>
      <c r="I6" s="5">
        <v>2.9</v>
      </c>
      <c r="J6" s="5">
        <f>D6</f>
        <v>70</v>
      </c>
      <c r="K6" s="34">
        <f>I6*J6</f>
        <v>203</v>
      </c>
      <c r="L6" s="2"/>
      <c r="M6" s="1"/>
      <c r="R6" s="177">
        <f>R3+R4+R5</f>
        <v>3215</v>
      </c>
      <c r="S6" s="177">
        <f>S3+S4+S5</f>
        <v>2218.75</v>
      </c>
    </row>
    <row r="7" spans="1:19" ht="15.5" x14ac:dyDescent="0.35">
      <c r="A7" s="13">
        <v>4</v>
      </c>
      <c r="B7" s="13" t="s">
        <v>20</v>
      </c>
      <c r="C7" s="5">
        <v>2</v>
      </c>
      <c r="D7" s="5">
        <v>130</v>
      </c>
      <c r="E7" s="34">
        <f>C7*D7</f>
        <v>260</v>
      </c>
      <c r="F7" s="57"/>
      <c r="G7" s="47">
        <v>4</v>
      </c>
      <c r="H7" s="13" t="str">
        <f>B7</f>
        <v>nky vjgj</v>
      </c>
      <c r="I7" s="5">
        <v>2</v>
      </c>
      <c r="J7" s="5">
        <f>D7</f>
        <v>130</v>
      </c>
      <c r="K7" s="34">
        <f>I7*J7</f>
        <v>260</v>
      </c>
      <c r="L7" s="2"/>
      <c r="M7" s="1"/>
    </row>
    <row r="8" spans="1:19" ht="15.5" x14ac:dyDescent="0.35">
      <c r="A8" s="13">
        <v>5</v>
      </c>
      <c r="B8" s="13" t="s">
        <v>21</v>
      </c>
      <c r="C8" s="5">
        <v>2</v>
      </c>
      <c r="D8" s="5">
        <v>95</v>
      </c>
      <c r="E8" s="34">
        <f>C8*D8</f>
        <v>190</v>
      </c>
      <c r="F8" s="57"/>
      <c r="G8" s="47">
        <v>5</v>
      </c>
      <c r="H8" s="13" t="str">
        <f>B8</f>
        <v>nky ewax eksxj</v>
      </c>
      <c r="I8" s="5">
        <v>1.75</v>
      </c>
      <c r="J8" s="5">
        <f>D8</f>
        <v>95</v>
      </c>
      <c r="K8" s="34">
        <f>I8*J8</f>
        <v>166.25</v>
      </c>
      <c r="L8" s="2"/>
      <c r="M8" s="1"/>
    </row>
    <row r="9" spans="1:19" ht="18" x14ac:dyDescent="0.4">
      <c r="A9" s="25"/>
      <c r="B9" s="26" t="s">
        <v>34</v>
      </c>
      <c r="C9" s="27">
        <f>SUM(C4:C8)</f>
        <v>20</v>
      </c>
      <c r="D9" s="27"/>
      <c r="E9" s="35">
        <f>SUM(E4:E8)</f>
        <v>1730</v>
      </c>
      <c r="F9" s="58"/>
      <c r="G9" s="48"/>
      <c r="H9" s="26" t="s">
        <v>34</v>
      </c>
      <c r="I9" s="27">
        <f>SUM(I4:I8)</f>
        <v>14.65</v>
      </c>
      <c r="J9" s="27"/>
      <c r="K9" s="35">
        <f>SUM(K4:K8)</f>
        <v>1319.25</v>
      </c>
      <c r="L9" s="27">
        <v>25.1</v>
      </c>
      <c r="M9" s="27">
        <v>31.6</v>
      </c>
      <c r="O9">
        <v>30.24</v>
      </c>
    </row>
    <row r="10" spans="1:19" ht="15.5" x14ac:dyDescent="0.35">
      <c r="A10" s="14">
        <v>6</v>
      </c>
      <c r="B10" s="14" t="s">
        <v>28</v>
      </c>
      <c r="C10" s="6">
        <v>1.5</v>
      </c>
      <c r="D10" s="6">
        <v>180</v>
      </c>
      <c r="E10" s="36">
        <f t="shared" ref="E10:E15" si="0">C10*D10</f>
        <v>270</v>
      </c>
      <c r="F10" s="57"/>
      <c r="G10" s="49">
        <v>6</v>
      </c>
      <c r="H10" s="14" t="str">
        <f t="shared" ref="H10:H15" si="1">B10</f>
        <v>yky fepZ</v>
      </c>
      <c r="I10" s="6">
        <v>0.9</v>
      </c>
      <c r="J10" s="6">
        <f t="shared" ref="J10:J15" si="2">D10</f>
        <v>180</v>
      </c>
      <c r="K10" s="36">
        <f t="shared" ref="K10:K15" si="3">I10*J10</f>
        <v>162</v>
      </c>
      <c r="L10" s="2"/>
      <c r="M10" s="1"/>
    </row>
    <row r="11" spans="1:19" ht="15.5" x14ac:dyDescent="0.35">
      <c r="A11" s="14">
        <v>7</v>
      </c>
      <c r="B11" s="14" t="s">
        <v>29</v>
      </c>
      <c r="C11" s="6">
        <v>2</v>
      </c>
      <c r="D11" s="6">
        <v>130</v>
      </c>
      <c r="E11" s="36">
        <f t="shared" si="0"/>
        <v>260</v>
      </c>
      <c r="F11" s="57"/>
      <c r="G11" s="49">
        <v>7</v>
      </c>
      <c r="H11" s="14" t="str">
        <f t="shared" si="1"/>
        <v xml:space="preserve"> /kfu;k</v>
      </c>
      <c r="I11" s="6">
        <v>0.9</v>
      </c>
      <c r="J11" s="6">
        <f t="shared" si="2"/>
        <v>130</v>
      </c>
      <c r="K11" s="36">
        <f t="shared" si="3"/>
        <v>117</v>
      </c>
      <c r="L11" s="2"/>
      <c r="M11" s="1"/>
    </row>
    <row r="12" spans="1:19" ht="15.5" x14ac:dyDescent="0.35">
      <c r="A12" s="14">
        <v>8</v>
      </c>
      <c r="B12" s="14" t="s">
        <v>30</v>
      </c>
      <c r="C12" s="6">
        <v>1</v>
      </c>
      <c r="D12" s="6">
        <v>130</v>
      </c>
      <c r="E12" s="36">
        <f t="shared" si="0"/>
        <v>130</v>
      </c>
      <c r="F12" s="57"/>
      <c r="G12" s="49">
        <v>8</v>
      </c>
      <c r="H12" s="14" t="str">
        <f t="shared" si="1"/>
        <v>gYnh</v>
      </c>
      <c r="I12" s="6">
        <v>0.75</v>
      </c>
      <c r="J12" s="6">
        <f t="shared" si="2"/>
        <v>130</v>
      </c>
      <c r="K12" s="36">
        <f t="shared" si="3"/>
        <v>97.5</v>
      </c>
      <c r="L12" s="2"/>
      <c r="M12" s="1"/>
    </row>
    <row r="13" spans="1:19" ht="15.5" x14ac:dyDescent="0.35">
      <c r="A13" s="14">
        <v>9</v>
      </c>
      <c r="B13" s="14" t="s">
        <v>31</v>
      </c>
      <c r="C13" s="6">
        <v>1.5</v>
      </c>
      <c r="D13" s="6">
        <v>90</v>
      </c>
      <c r="E13" s="36">
        <f t="shared" si="0"/>
        <v>135</v>
      </c>
      <c r="F13" s="57"/>
      <c r="G13" s="49">
        <v>9</v>
      </c>
      <c r="H13" s="14" t="str">
        <f t="shared" si="1"/>
        <v>yglqu</v>
      </c>
      <c r="I13" s="6">
        <v>1</v>
      </c>
      <c r="J13" s="6">
        <f t="shared" si="2"/>
        <v>90</v>
      </c>
      <c r="K13" s="36">
        <f t="shared" si="3"/>
        <v>90</v>
      </c>
      <c r="L13" s="2"/>
      <c r="M13" s="1"/>
    </row>
    <row r="14" spans="1:19" ht="15.5" x14ac:dyDescent="0.35">
      <c r="A14" s="14">
        <v>10</v>
      </c>
      <c r="B14" s="14" t="s">
        <v>32</v>
      </c>
      <c r="C14" s="6">
        <v>0.25</v>
      </c>
      <c r="D14" s="6">
        <v>180</v>
      </c>
      <c r="E14" s="36">
        <f t="shared" si="0"/>
        <v>45</v>
      </c>
      <c r="F14" s="57"/>
      <c r="G14" s="49">
        <v>10</v>
      </c>
      <c r="H14" s="14" t="str">
        <f t="shared" si="1"/>
        <v>thjk</v>
      </c>
      <c r="I14" s="6">
        <v>0.1</v>
      </c>
      <c r="J14" s="6">
        <f t="shared" si="2"/>
        <v>180</v>
      </c>
      <c r="K14" s="36">
        <f t="shared" si="3"/>
        <v>18</v>
      </c>
      <c r="L14" s="2"/>
      <c r="M14" s="1"/>
    </row>
    <row r="15" spans="1:19" ht="15.5" x14ac:dyDescent="0.35">
      <c r="A15" s="14">
        <v>11</v>
      </c>
      <c r="B15" s="14" t="s">
        <v>33</v>
      </c>
      <c r="C15" s="6">
        <v>9</v>
      </c>
      <c r="D15" s="6">
        <v>10</v>
      </c>
      <c r="E15" s="36">
        <f t="shared" si="0"/>
        <v>90</v>
      </c>
      <c r="F15" s="57"/>
      <c r="G15" s="49">
        <v>11</v>
      </c>
      <c r="H15" s="14" t="str">
        <f t="shared" si="1"/>
        <v>ued</v>
      </c>
      <c r="I15" s="6">
        <v>4</v>
      </c>
      <c r="J15" s="6">
        <f t="shared" si="2"/>
        <v>10</v>
      </c>
      <c r="K15" s="36">
        <f t="shared" si="3"/>
        <v>40</v>
      </c>
      <c r="L15" s="2"/>
      <c r="M15" s="1"/>
    </row>
    <row r="16" spans="1:19" ht="18" x14ac:dyDescent="0.4">
      <c r="A16" s="25"/>
      <c r="B16" s="26" t="s">
        <v>34</v>
      </c>
      <c r="C16" s="27">
        <f>SUM(C10:C15)</f>
        <v>15.25</v>
      </c>
      <c r="D16" s="27"/>
      <c r="E16" s="35">
        <f>SUM(E10:E15)</f>
        <v>930</v>
      </c>
      <c r="F16" s="58"/>
      <c r="G16" s="48"/>
      <c r="H16" s="26" t="s">
        <v>34</v>
      </c>
      <c r="I16" s="27">
        <f>SUM(I10:I15)</f>
        <v>7.65</v>
      </c>
      <c r="J16" s="27"/>
      <c r="K16" s="35">
        <f>SUM(K10:K15)</f>
        <v>524.5</v>
      </c>
      <c r="L16" s="27"/>
      <c r="M16" s="27">
        <v>1090</v>
      </c>
    </row>
    <row r="17" spans="1:18" ht="15.5" x14ac:dyDescent="0.35">
      <c r="A17" s="18"/>
      <c r="B17" s="19" t="s">
        <v>8</v>
      </c>
      <c r="C17" s="31">
        <v>7.4</v>
      </c>
      <c r="D17" s="9">
        <v>75</v>
      </c>
      <c r="E17" s="42">
        <f>C17*D17</f>
        <v>555</v>
      </c>
      <c r="F17" s="59"/>
      <c r="G17" s="52"/>
      <c r="H17" s="19" t="s">
        <v>8</v>
      </c>
      <c r="I17" s="174">
        <v>5</v>
      </c>
      <c r="J17" s="9">
        <f>D17</f>
        <v>75</v>
      </c>
      <c r="K17" s="43">
        <f>I17*J17</f>
        <v>375</v>
      </c>
      <c r="L17" s="2">
        <v>12.74</v>
      </c>
      <c r="M17" s="1">
        <v>12.113</v>
      </c>
      <c r="O17">
        <v>11.25</v>
      </c>
    </row>
    <row r="18" spans="1:18" ht="18" x14ac:dyDescent="0.4">
      <c r="A18" s="25"/>
      <c r="B18" s="26" t="s">
        <v>34</v>
      </c>
      <c r="C18" s="64">
        <f>C17</f>
        <v>7.4</v>
      </c>
      <c r="D18" s="27">
        <f>D17</f>
        <v>75</v>
      </c>
      <c r="E18" s="35">
        <f>E17</f>
        <v>555</v>
      </c>
      <c r="F18" s="65"/>
      <c r="G18" s="48"/>
      <c r="H18" s="26" t="s">
        <v>34</v>
      </c>
      <c r="I18" s="27">
        <f>I17</f>
        <v>5</v>
      </c>
      <c r="J18" s="27">
        <f>J17</f>
        <v>75</v>
      </c>
      <c r="K18" s="27">
        <f>K17</f>
        <v>375</v>
      </c>
      <c r="L18" s="27"/>
      <c r="M18" s="27"/>
    </row>
    <row r="19" spans="1:18" ht="18" x14ac:dyDescent="0.4">
      <c r="A19" s="22"/>
      <c r="B19" s="12" t="s">
        <v>11</v>
      </c>
      <c r="C19" s="10"/>
      <c r="D19" s="10"/>
      <c r="E19" s="37"/>
      <c r="F19" s="57"/>
      <c r="G19" s="46"/>
      <c r="H19" s="12" t="s">
        <v>11</v>
      </c>
      <c r="I19" s="10"/>
      <c r="J19" s="10"/>
      <c r="K19" s="37"/>
      <c r="L19" s="2"/>
      <c r="M19" s="1"/>
    </row>
    <row r="20" spans="1:18" ht="15.5" x14ac:dyDescent="0.35">
      <c r="A20" s="15"/>
      <c r="B20" s="15" t="s">
        <v>22</v>
      </c>
      <c r="C20" s="7">
        <v>2</v>
      </c>
      <c r="D20" s="7">
        <v>35</v>
      </c>
      <c r="E20" s="38">
        <f>C20*D20</f>
        <v>70</v>
      </c>
      <c r="F20" s="57"/>
      <c r="G20" s="50"/>
      <c r="H20" s="15" t="str">
        <f>B20</f>
        <v>gjh fepZ</v>
      </c>
      <c r="I20" s="7">
        <v>1</v>
      </c>
      <c r="J20" s="7">
        <f>D20</f>
        <v>35</v>
      </c>
      <c r="K20" s="38">
        <f t="shared" ref="K20:K26" si="4">I20*J20</f>
        <v>35</v>
      </c>
      <c r="L20" s="2"/>
      <c r="M20" s="1"/>
    </row>
    <row r="21" spans="1:18" ht="15.5" x14ac:dyDescent="0.35">
      <c r="A21" s="15"/>
      <c r="B21" s="15" t="s">
        <v>23</v>
      </c>
      <c r="C21" s="7">
        <v>8</v>
      </c>
      <c r="D21" s="7">
        <v>21</v>
      </c>
      <c r="E21" s="38">
        <f t="shared" ref="E21:E26" si="5">C21*D21</f>
        <v>168</v>
      </c>
      <c r="F21" s="57"/>
      <c r="G21" s="50"/>
      <c r="H21" s="15" t="str">
        <f t="shared" ref="H21:H26" si="6">B21</f>
        <v>vkyw</v>
      </c>
      <c r="I21" s="7">
        <v>5</v>
      </c>
      <c r="J21" s="7">
        <f t="shared" ref="J21:J26" si="7">D21</f>
        <v>21</v>
      </c>
      <c r="K21" s="38">
        <f t="shared" si="4"/>
        <v>105</v>
      </c>
      <c r="L21" s="2"/>
      <c r="M21" s="1"/>
    </row>
    <row r="22" spans="1:18" ht="15.5" x14ac:dyDescent="0.35">
      <c r="A22" s="15"/>
      <c r="B22" s="15" t="s">
        <v>87</v>
      </c>
      <c r="C22" s="7">
        <v>3</v>
      </c>
      <c r="D22" s="7">
        <v>25</v>
      </c>
      <c r="E22" s="38">
        <f t="shared" si="5"/>
        <v>75</v>
      </c>
      <c r="F22" s="57"/>
      <c r="G22" s="50"/>
      <c r="H22" s="15" t="str">
        <f t="shared" si="6"/>
        <v>ykSdh</v>
      </c>
      <c r="I22" s="7">
        <v>3</v>
      </c>
      <c r="J22" s="7">
        <f t="shared" si="7"/>
        <v>25</v>
      </c>
      <c r="K22" s="38">
        <f t="shared" si="4"/>
        <v>75</v>
      </c>
      <c r="L22" s="2"/>
      <c r="M22" s="1"/>
      <c r="O22" s="172"/>
      <c r="P22" s="173"/>
      <c r="Q22" s="173"/>
      <c r="R22" s="173"/>
    </row>
    <row r="23" spans="1:18" ht="15.5" x14ac:dyDescent="0.35">
      <c r="A23" s="15"/>
      <c r="B23" s="15" t="s">
        <v>24</v>
      </c>
      <c r="C23" s="7">
        <v>2</v>
      </c>
      <c r="D23" s="7">
        <v>30</v>
      </c>
      <c r="E23" s="38">
        <f t="shared" si="5"/>
        <v>60</v>
      </c>
      <c r="F23" s="57"/>
      <c r="G23" s="50"/>
      <c r="H23" s="15" t="str">
        <f t="shared" si="6"/>
        <v>VekVj</v>
      </c>
      <c r="I23" s="7">
        <v>2</v>
      </c>
      <c r="J23" s="7">
        <f t="shared" si="7"/>
        <v>30</v>
      </c>
      <c r="K23" s="38">
        <f t="shared" si="4"/>
        <v>60</v>
      </c>
      <c r="L23" s="2"/>
      <c r="M23" s="1"/>
    </row>
    <row r="24" spans="1:18" ht="15.5" x14ac:dyDescent="0.35">
      <c r="A24" s="15"/>
      <c r="B24" s="15" t="s">
        <v>86</v>
      </c>
      <c r="C24" s="7">
        <v>4</v>
      </c>
      <c r="D24" s="7">
        <v>25</v>
      </c>
      <c r="E24" s="38">
        <f>C24*D24</f>
        <v>100</v>
      </c>
      <c r="F24" s="57"/>
      <c r="G24" s="50"/>
      <c r="H24" s="15" t="str">
        <f t="shared" si="6"/>
        <v>iRrk xksHkh</v>
      </c>
      <c r="I24" s="7">
        <v>2</v>
      </c>
      <c r="J24" s="7">
        <f t="shared" si="7"/>
        <v>25</v>
      </c>
      <c r="K24" s="38">
        <f t="shared" si="4"/>
        <v>50</v>
      </c>
      <c r="L24" s="2"/>
      <c r="M24" s="1"/>
    </row>
    <row r="25" spans="1:18" ht="15.5" x14ac:dyDescent="0.35">
      <c r="A25" s="15"/>
      <c r="B25" s="15" t="s">
        <v>95</v>
      </c>
      <c r="C25" s="7">
        <v>4</v>
      </c>
      <c r="D25" s="7">
        <v>30</v>
      </c>
      <c r="E25" s="38">
        <f>C25*D25</f>
        <v>120</v>
      </c>
      <c r="F25" s="57"/>
      <c r="G25" s="50"/>
      <c r="H25" s="15" t="str">
        <f t="shared" si="6"/>
        <v>rqqjgh</v>
      </c>
      <c r="I25" s="7">
        <v>2</v>
      </c>
      <c r="J25" s="7">
        <f t="shared" si="7"/>
        <v>30</v>
      </c>
      <c r="K25" s="38">
        <f t="shared" si="4"/>
        <v>60</v>
      </c>
      <c r="L25" s="2"/>
      <c r="M25" s="1"/>
    </row>
    <row r="26" spans="1:18" ht="15.5" x14ac:dyDescent="0.35">
      <c r="A26" s="15"/>
      <c r="B26" s="15" t="s">
        <v>91</v>
      </c>
      <c r="C26" s="7">
        <v>6</v>
      </c>
      <c r="D26" s="7">
        <v>30</v>
      </c>
      <c r="E26" s="38">
        <f t="shared" si="5"/>
        <v>180</v>
      </c>
      <c r="F26" s="57"/>
      <c r="G26" s="50"/>
      <c r="H26" s="15" t="str">
        <f t="shared" si="6"/>
        <v>eVj</v>
      </c>
      <c r="I26" s="7">
        <v>2</v>
      </c>
      <c r="J26" s="7">
        <f t="shared" si="7"/>
        <v>30</v>
      </c>
      <c r="K26" s="38">
        <f t="shared" si="4"/>
        <v>60</v>
      </c>
      <c r="L26" s="2"/>
      <c r="M26" s="1">
        <v>1150</v>
      </c>
    </row>
    <row r="27" spans="1:18" ht="18" x14ac:dyDescent="0.4">
      <c r="A27" s="25">
        <v>11</v>
      </c>
      <c r="B27" s="26" t="s">
        <v>34</v>
      </c>
      <c r="C27" s="27">
        <f>SUM(C20:C26)</f>
        <v>29</v>
      </c>
      <c r="D27" s="27"/>
      <c r="E27" s="35">
        <f>SUM(E20:E26)</f>
        <v>773</v>
      </c>
      <c r="F27" s="58"/>
      <c r="G27" s="48">
        <v>11</v>
      </c>
      <c r="H27" s="26" t="s">
        <v>34</v>
      </c>
      <c r="I27" s="27">
        <f>SUM(I20:I25)</f>
        <v>15</v>
      </c>
      <c r="J27" s="27">
        <f>SUM(J20:J26)</f>
        <v>196</v>
      </c>
      <c r="K27" s="35">
        <f>SUM(K20:K26)</f>
        <v>445</v>
      </c>
      <c r="L27" s="27">
        <v>38.200000000000003</v>
      </c>
      <c r="M27" s="27">
        <v>48.5</v>
      </c>
      <c r="O27">
        <v>36.9</v>
      </c>
    </row>
    <row r="28" spans="1:18" ht="18" x14ac:dyDescent="0.4">
      <c r="A28" s="22"/>
      <c r="B28" s="12" t="s">
        <v>12</v>
      </c>
      <c r="C28" s="28"/>
      <c r="D28" s="28"/>
      <c r="E28" s="39"/>
      <c r="F28" s="59"/>
      <c r="G28" s="46"/>
      <c r="H28" s="12" t="s">
        <v>12</v>
      </c>
      <c r="I28" s="28"/>
      <c r="J28" s="28"/>
      <c r="K28" s="37"/>
      <c r="L28" s="2"/>
      <c r="M28" s="1"/>
    </row>
    <row r="29" spans="1:18" ht="15.5" x14ac:dyDescent="0.35">
      <c r="A29" s="17"/>
      <c r="B29" s="16" t="s">
        <v>93</v>
      </c>
      <c r="C29" s="8">
        <v>22</v>
      </c>
      <c r="D29" s="8">
        <v>22</v>
      </c>
      <c r="E29" s="40">
        <f>C29*D29</f>
        <v>484</v>
      </c>
      <c r="F29" s="57"/>
      <c r="G29" s="51"/>
      <c r="H29" s="16" t="str">
        <f>B29</f>
        <v>dsyk</v>
      </c>
      <c r="I29" s="8">
        <v>12</v>
      </c>
      <c r="J29" s="8">
        <f>D29</f>
        <v>22</v>
      </c>
      <c r="K29" s="40">
        <f>I29*J29</f>
        <v>264</v>
      </c>
      <c r="L29" s="2"/>
      <c r="M29" s="1"/>
    </row>
    <row r="30" spans="1:18" ht="15.5" x14ac:dyDescent="0.35">
      <c r="A30" s="17"/>
      <c r="B30" s="16" t="s">
        <v>96</v>
      </c>
      <c r="C30" s="8">
        <v>20</v>
      </c>
      <c r="D30" s="8">
        <v>30</v>
      </c>
      <c r="E30" s="40">
        <f>C30*D30</f>
        <v>600</v>
      </c>
      <c r="F30" s="57"/>
      <c r="G30" s="51"/>
      <c r="H30" s="16" t="str">
        <f>B30</f>
        <v>larjk</v>
      </c>
      <c r="I30" s="8">
        <v>13</v>
      </c>
      <c r="J30" s="8">
        <f>D30</f>
        <v>30</v>
      </c>
      <c r="K30" s="40">
        <f>I30*J30</f>
        <v>390</v>
      </c>
      <c r="L30" s="2"/>
      <c r="M30" s="1">
        <v>1635</v>
      </c>
    </row>
    <row r="31" spans="1:18" ht="18" x14ac:dyDescent="0.4">
      <c r="A31" s="25"/>
      <c r="B31" s="26" t="s">
        <v>34</v>
      </c>
      <c r="C31" s="27">
        <f>SUM(C29:C30)</f>
        <v>42</v>
      </c>
      <c r="D31" s="27"/>
      <c r="E31" s="35">
        <f>SUM(E29:E30)</f>
        <v>1084</v>
      </c>
      <c r="F31" s="58"/>
      <c r="G31" s="48"/>
      <c r="H31" s="26" t="s">
        <v>34</v>
      </c>
      <c r="I31" s="27">
        <f>SUM(I29:I30)</f>
        <v>25</v>
      </c>
      <c r="J31" s="27"/>
      <c r="K31" s="35">
        <f>SUM(K29:K30)</f>
        <v>654</v>
      </c>
      <c r="L31" s="27"/>
      <c r="M31" s="27"/>
    </row>
    <row r="32" spans="1:18" x14ac:dyDescent="0.35">
      <c r="A32" s="29"/>
      <c r="B32" s="72" t="s">
        <v>14</v>
      </c>
      <c r="C32" s="29"/>
      <c r="D32" s="30"/>
      <c r="E32" s="41"/>
      <c r="F32" s="60"/>
      <c r="G32" s="73"/>
      <c r="H32" s="72" t="s">
        <v>14</v>
      </c>
      <c r="I32" s="29"/>
      <c r="J32" s="30"/>
      <c r="K32" s="41"/>
      <c r="L32" s="74"/>
      <c r="M32" s="75"/>
    </row>
    <row r="33" spans="1:21" ht="15.5" x14ac:dyDescent="0.35">
      <c r="A33" s="25"/>
      <c r="B33" s="76" t="s">
        <v>34</v>
      </c>
      <c r="C33" s="64">
        <v>106.1</v>
      </c>
      <c r="D33" s="27">
        <v>2</v>
      </c>
      <c r="E33" s="35">
        <f>C33*D33</f>
        <v>212.2</v>
      </c>
      <c r="F33" s="65"/>
      <c r="G33" s="48"/>
      <c r="H33" s="76" t="s">
        <v>34</v>
      </c>
      <c r="I33" s="64">
        <v>78.150000000000006</v>
      </c>
      <c r="J33" s="27">
        <f>D33</f>
        <v>2</v>
      </c>
      <c r="K33" s="35">
        <f>I33*J33</f>
        <v>156.30000000000001</v>
      </c>
      <c r="L33" s="27"/>
      <c r="M33" s="27">
        <v>156.15</v>
      </c>
    </row>
    <row r="34" spans="1:21" ht="18" x14ac:dyDescent="0.4">
      <c r="A34" s="20"/>
      <c r="B34" s="12" t="s">
        <v>25</v>
      </c>
      <c r="C34" s="11"/>
      <c r="D34" s="11"/>
      <c r="E34" s="44"/>
      <c r="F34" s="61"/>
      <c r="G34" s="53"/>
      <c r="H34" s="12" t="s">
        <v>25</v>
      </c>
      <c r="I34" s="11"/>
      <c r="J34" s="11"/>
      <c r="K34" s="62"/>
      <c r="L34" s="2"/>
      <c r="M34" s="1"/>
    </row>
    <row r="35" spans="1:21" ht="15.5" x14ac:dyDescent="0.35">
      <c r="A35" s="21"/>
      <c r="B35" s="22" t="s">
        <v>26</v>
      </c>
      <c r="C35" s="10">
        <v>1</v>
      </c>
      <c r="D35" s="10">
        <v>429.63</v>
      </c>
      <c r="E35" s="37">
        <f>C35*D35</f>
        <v>429.63</v>
      </c>
      <c r="F35" s="57"/>
      <c r="G35" s="54"/>
      <c r="H35" s="22" t="s">
        <v>26</v>
      </c>
      <c r="I35" s="10">
        <v>0</v>
      </c>
      <c r="J35" s="10">
        <f>D35</f>
        <v>429.63</v>
      </c>
      <c r="K35" s="37">
        <f>I35*J35</f>
        <v>0</v>
      </c>
      <c r="L35" s="2"/>
      <c r="M35" s="1"/>
    </row>
    <row r="36" spans="1:21" ht="15.5" x14ac:dyDescent="0.35">
      <c r="A36" s="21"/>
      <c r="B36" s="22" t="s">
        <v>27</v>
      </c>
      <c r="C36" s="10">
        <f>ROUNDUP(E36/D36,1)</f>
        <v>0</v>
      </c>
      <c r="D36" s="10">
        <v>10</v>
      </c>
      <c r="E36" s="37">
        <v>0</v>
      </c>
      <c r="F36" s="57"/>
      <c r="G36" s="54"/>
      <c r="H36" s="22" t="s">
        <v>27</v>
      </c>
      <c r="I36" s="10">
        <f>ROUNDUP(K36/J36,1)</f>
        <v>40</v>
      </c>
      <c r="J36" s="10">
        <f>D36</f>
        <v>10</v>
      </c>
      <c r="K36" s="37">
        <v>400</v>
      </c>
      <c r="L36" s="2"/>
      <c r="M36" s="1"/>
    </row>
    <row r="37" spans="1:21" ht="15.5" x14ac:dyDescent="0.35">
      <c r="A37" s="25"/>
      <c r="B37" s="76" t="s">
        <v>34</v>
      </c>
      <c r="C37" s="27"/>
      <c r="D37" s="27"/>
      <c r="E37" s="35">
        <f>SUM(E35:E36)</f>
        <v>429.63</v>
      </c>
      <c r="F37" s="58"/>
      <c r="G37" s="48"/>
      <c r="H37" s="76" t="s">
        <v>34</v>
      </c>
      <c r="I37" s="27"/>
      <c r="J37" s="27"/>
      <c r="K37" s="35">
        <f>SUM(K35:K36)</f>
        <v>400</v>
      </c>
      <c r="L37" s="27"/>
      <c r="M37" s="27"/>
    </row>
    <row r="38" spans="1:21" ht="20.5" x14ac:dyDescent="0.45">
      <c r="A38" s="4"/>
      <c r="B38" s="24" t="s">
        <v>13</v>
      </c>
      <c r="C38" s="32"/>
      <c r="D38" s="32"/>
      <c r="E38" s="45">
        <f>E9+E16+E18+E27+E31+E33+E37</f>
        <v>5713.83</v>
      </c>
      <c r="F38" s="60"/>
      <c r="G38" s="55"/>
      <c r="H38" s="24" t="s">
        <v>13</v>
      </c>
      <c r="I38" s="32"/>
      <c r="J38" s="32"/>
      <c r="K38" s="45">
        <f>K37+K18+K33+K31+K27+K16+K9</f>
        <v>3874.05</v>
      </c>
      <c r="L38" s="2"/>
      <c r="M38" s="27"/>
      <c r="O38">
        <v>6975</v>
      </c>
    </row>
    <row r="43" spans="1:21" x14ac:dyDescent="0.35">
      <c r="Q43">
        <v>4462</v>
      </c>
      <c r="R43">
        <v>85.3</v>
      </c>
      <c r="S43">
        <f>R43*10</f>
        <v>853</v>
      </c>
      <c r="T43">
        <v>1336</v>
      </c>
      <c r="U43" s="177">
        <f>T43*0.005</f>
        <v>6.68</v>
      </c>
    </row>
    <row r="44" spans="1:21" x14ac:dyDescent="0.35">
      <c r="Q44" s="177">
        <f>Q43-E38</f>
        <v>-1251.83</v>
      </c>
      <c r="R44">
        <v>48.3</v>
      </c>
      <c r="S44">
        <f>T43-(R43*10)</f>
        <v>483</v>
      </c>
      <c r="T44" s="177">
        <f>(T43/3*2)*0.02</f>
        <v>17.813333333333333</v>
      </c>
    </row>
  </sheetData>
  <mergeCells count="2">
    <mergeCell ref="A1:E1"/>
    <mergeCell ref="G1:K1"/>
  </mergeCells>
  <pageMargins left="0.37" right="0.32" top="0.25" bottom="0.24" header="0.3" footer="0.19"/>
  <pageSetup paperSize="9" scale="90" orientation="landscape" blackAndWhite="1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topLeftCell="A7" workbookViewId="0">
      <selection activeCell="D33" sqref="D33"/>
    </sheetView>
  </sheetViews>
  <sheetFormatPr defaultRowHeight="14.5" x14ac:dyDescent="0.35"/>
  <cols>
    <col min="2" max="2" width="18.453125" customWidth="1"/>
    <col min="3" max="3" width="9.7265625" customWidth="1"/>
    <col min="5" max="5" width="12" customWidth="1"/>
    <col min="6" max="6" width="5" customWidth="1"/>
    <col min="8" max="8" width="21.54296875" customWidth="1"/>
    <col min="9" max="9" width="9.7265625" customWidth="1"/>
    <col min="11" max="11" width="11.1796875" customWidth="1"/>
    <col min="12" max="12" width="9.26953125" customWidth="1"/>
  </cols>
  <sheetData>
    <row r="1" spans="1:13" ht="17.25" customHeight="1" x14ac:dyDescent="0.4">
      <c r="A1" s="197" t="s">
        <v>3</v>
      </c>
      <c r="B1" s="198"/>
      <c r="C1" s="198"/>
      <c r="D1" s="198"/>
      <c r="E1" s="199"/>
      <c r="F1" s="66"/>
      <c r="G1" s="200" t="s">
        <v>4</v>
      </c>
      <c r="H1" s="200"/>
      <c r="I1" s="200"/>
      <c r="J1" s="200"/>
      <c r="K1" s="200"/>
      <c r="L1" s="1"/>
      <c r="M1" s="1"/>
    </row>
    <row r="2" spans="1:13" ht="18" x14ac:dyDescent="0.4">
      <c r="A2" s="67" t="s">
        <v>0</v>
      </c>
      <c r="B2" s="67" t="s">
        <v>15</v>
      </c>
      <c r="C2" s="67" t="s">
        <v>16</v>
      </c>
      <c r="D2" s="67" t="s">
        <v>17</v>
      </c>
      <c r="E2" s="68" t="s">
        <v>18</v>
      </c>
      <c r="F2" s="69"/>
      <c r="G2" s="70" t="s">
        <v>0</v>
      </c>
      <c r="H2" s="67" t="s">
        <v>15</v>
      </c>
      <c r="I2" s="67" t="s">
        <v>16</v>
      </c>
      <c r="J2" s="67" t="s">
        <v>17</v>
      </c>
      <c r="K2" s="71" t="s">
        <v>18</v>
      </c>
      <c r="L2" s="63" t="s">
        <v>84</v>
      </c>
      <c r="M2" s="63" t="s">
        <v>35</v>
      </c>
    </row>
    <row r="3" spans="1:13" ht="18" x14ac:dyDescent="0.4">
      <c r="A3" s="203" t="s">
        <v>89</v>
      </c>
      <c r="B3" s="204"/>
      <c r="C3" s="204"/>
      <c r="D3" s="204"/>
      <c r="E3" s="205"/>
      <c r="F3" s="56"/>
      <c r="G3" s="203" t="str">
        <f>A3</f>
        <v>ekaxhyky csuhoky tujy LVksj] Nkij</v>
      </c>
      <c r="H3" s="204"/>
      <c r="I3" s="204"/>
      <c r="J3" s="204"/>
      <c r="K3" s="205"/>
      <c r="L3" s="1"/>
      <c r="M3" s="1"/>
    </row>
    <row r="4" spans="1:13" ht="15.5" x14ac:dyDescent="0.35">
      <c r="A4" s="13">
        <v>1</v>
      </c>
      <c r="B4" s="13" t="str">
        <f>'July V'!B4</f>
        <v>nky ewax fNydk</v>
      </c>
      <c r="C4" s="5">
        <f>'July V'!C4</f>
        <v>5</v>
      </c>
      <c r="D4" s="5">
        <f>'July V'!D4</f>
        <v>90</v>
      </c>
      <c r="E4" s="5">
        <f>'July V'!E4</f>
        <v>450</v>
      </c>
      <c r="F4" s="57"/>
      <c r="G4" s="13">
        <v>1</v>
      </c>
      <c r="H4" s="13" t="str">
        <f>'July V'!H4</f>
        <v>nky ewax fNydk</v>
      </c>
      <c r="I4" s="5">
        <f>'July V'!I4</f>
        <v>5</v>
      </c>
      <c r="J4" s="5">
        <f>'July V'!J4</f>
        <v>90</v>
      </c>
      <c r="K4" s="5">
        <f>'July V'!K4</f>
        <v>450</v>
      </c>
      <c r="L4" s="2">
        <f>C4+I4</f>
        <v>10</v>
      </c>
      <c r="M4" s="1"/>
    </row>
    <row r="5" spans="1:13" ht="15.5" x14ac:dyDescent="0.35">
      <c r="A5" s="13">
        <v>2</v>
      </c>
      <c r="B5" s="13" t="str">
        <f>'July V'!B5</f>
        <v>nky elwj</v>
      </c>
      <c r="C5" s="5">
        <f>'July V'!C5</f>
        <v>6</v>
      </c>
      <c r="D5" s="5">
        <f>'July V'!D5</f>
        <v>80</v>
      </c>
      <c r="E5" s="5">
        <f>'July V'!E5</f>
        <v>480</v>
      </c>
      <c r="F5" s="57"/>
      <c r="G5" s="13">
        <v>2</v>
      </c>
      <c r="H5" s="13" t="str">
        <f>'July V'!H5</f>
        <v>nky elwj</v>
      </c>
      <c r="I5" s="5">
        <f>'July V'!I5</f>
        <v>3</v>
      </c>
      <c r="J5" s="5">
        <f>'July V'!J5</f>
        <v>80</v>
      </c>
      <c r="K5" s="5">
        <f>'July V'!K5</f>
        <v>240</v>
      </c>
      <c r="L5" s="2">
        <f t="shared" ref="L5:L36" si="0">C5+I5</f>
        <v>9</v>
      </c>
      <c r="M5" s="1"/>
    </row>
    <row r="6" spans="1:13" ht="15.5" x14ac:dyDescent="0.35">
      <c r="A6" s="13">
        <v>3</v>
      </c>
      <c r="B6" s="13" t="str">
        <f>'July V'!B6</f>
        <v>nky puk</v>
      </c>
      <c r="C6" s="5">
        <f>'July V'!C6</f>
        <v>5</v>
      </c>
      <c r="D6" s="5">
        <f>'July V'!D6</f>
        <v>70</v>
      </c>
      <c r="E6" s="5">
        <f>'July V'!E6</f>
        <v>350</v>
      </c>
      <c r="F6" s="57"/>
      <c r="G6" s="13">
        <v>3</v>
      </c>
      <c r="H6" s="13" t="str">
        <f>'July V'!H6</f>
        <v>nky puk</v>
      </c>
      <c r="I6" s="5">
        <f>'July V'!I6</f>
        <v>2.9</v>
      </c>
      <c r="J6" s="5">
        <f>'July V'!J6</f>
        <v>70</v>
      </c>
      <c r="K6" s="5">
        <f>'July V'!K6</f>
        <v>203</v>
      </c>
      <c r="L6" s="2">
        <f t="shared" si="0"/>
        <v>7.9</v>
      </c>
      <c r="M6" s="1"/>
    </row>
    <row r="7" spans="1:13" ht="15.5" x14ac:dyDescent="0.35">
      <c r="A7" s="13">
        <v>4</v>
      </c>
      <c r="B7" s="13" t="str">
        <f>'July V'!B7</f>
        <v>nky vjgj</v>
      </c>
      <c r="C7" s="5">
        <f>'July V'!C7</f>
        <v>2</v>
      </c>
      <c r="D7" s="5">
        <f>'July V'!D7</f>
        <v>130</v>
      </c>
      <c r="E7" s="5">
        <f>'July V'!E7</f>
        <v>260</v>
      </c>
      <c r="F7" s="57"/>
      <c r="G7" s="13">
        <v>4</v>
      </c>
      <c r="H7" s="13" t="str">
        <f>'July V'!H7</f>
        <v>nky vjgj</v>
      </c>
      <c r="I7" s="5">
        <f>'July V'!I7</f>
        <v>2</v>
      </c>
      <c r="J7" s="5">
        <f>'July V'!J7</f>
        <v>130</v>
      </c>
      <c r="K7" s="5">
        <f>'July V'!K7</f>
        <v>260</v>
      </c>
      <c r="L7" s="2">
        <f t="shared" si="0"/>
        <v>4</v>
      </c>
      <c r="M7" s="1"/>
    </row>
    <row r="8" spans="1:13" ht="15.5" x14ac:dyDescent="0.35">
      <c r="A8" s="13">
        <v>5</v>
      </c>
      <c r="B8" s="13" t="str">
        <f>'July V'!B8</f>
        <v>nky ewax eksxj</v>
      </c>
      <c r="C8" s="5">
        <f>'July V'!C8</f>
        <v>2</v>
      </c>
      <c r="D8" s="5">
        <f>'July V'!D8</f>
        <v>95</v>
      </c>
      <c r="E8" s="5">
        <f>'July V'!E8</f>
        <v>190</v>
      </c>
      <c r="F8" s="57"/>
      <c r="G8" s="13">
        <v>5</v>
      </c>
      <c r="H8" s="13" t="str">
        <f>'July V'!H8</f>
        <v>nky ewax eksxj</v>
      </c>
      <c r="I8" s="5">
        <f>'July V'!I8</f>
        <v>1.75</v>
      </c>
      <c r="J8" s="5">
        <f>'July V'!J8</f>
        <v>95</v>
      </c>
      <c r="K8" s="5">
        <f>'July V'!K8</f>
        <v>166.25</v>
      </c>
      <c r="L8" s="2">
        <f t="shared" si="0"/>
        <v>3.75</v>
      </c>
      <c r="M8" s="1"/>
    </row>
    <row r="9" spans="1:13" ht="15.5" x14ac:dyDescent="0.35">
      <c r="A9" s="14">
        <v>6</v>
      </c>
      <c r="B9" s="14" t="str">
        <f>'July V'!B10</f>
        <v>yky fepZ</v>
      </c>
      <c r="C9" s="6">
        <f>'July V'!C10</f>
        <v>1.5</v>
      </c>
      <c r="D9" s="6">
        <f>'July V'!D10</f>
        <v>180</v>
      </c>
      <c r="E9" s="6">
        <f>'July V'!E10</f>
        <v>270</v>
      </c>
      <c r="F9" s="57"/>
      <c r="G9" s="14">
        <v>6</v>
      </c>
      <c r="H9" s="14" t="str">
        <f>'July V'!H10</f>
        <v>yky fepZ</v>
      </c>
      <c r="I9" s="6">
        <f>'July V'!I10</f>
        <v>0.9</v>
      </c>
      <c r="J9" s="6">
        <f>'July V'!J10</f>
        <v>180</v>
      </c>
      <c r="K9" s="6">
        <f>'July V'!K10</f>
        <v>162</v>
      </c>
      <c r="L9" s="2">
        <f t="shared" si="0"/>
        <v>2.4</v>
      </c>
      <c r="M9" s="1"/>
    </row>
    <row r="10" spans="1:13" ht="15.5" x14ac:dyDescent="0.35">
      <c r="A10" s="14">
        <v>7</v>
      </c>
      <c r="B10" s="14" t="str">
        <f>'July V'!B11</f>
        <v xml:space="preserve"> /kfu;k</v>
      </c>
      <c r="C10" s="6">
        <f>'July V'!C11</f>
        <v>2</v>
      </c>
      <c r="D10" s="6">
        <f>'July V'!D11</f>
        <v>130</v>
      </c>
      <c r="E10" s="6">
        <f>'July V'!E11</f>
        <v>260</v>
      </c>
      <c r="F10" s="57"/>
      <c r="G10" s="14">
        <v>7</v>
      </c>
      <c r="H10" s="14" t="str">
        <f>'July V'!H11</f>
        <v xml:space="preserve"> /kfu;k</v>
      </c>
      <c r="I10" s="6">
        <f>'July V'!I11</f>
        <v>0.9</v>
      </c>
      <c r="J10" s="6">
        <f>'July V'!J11</f>
        <v>130</v>
      </c>
      <c r="K10" s="6">
        <f>'July V'!K11</f>
        <v>117</v>
      </c>
      <c r="L10" s="2">
        <f t="shared" si="0"/>
        <v>2.9</v>
      </c>
      <c r="M10" s="1"/>
    </row>
    <row r="11" spans="1:13" ht="15.5" x14ac:dyDescent="0.35">
      <c r="A11" s="14">
        <v>8</v>
      </c>
      <c r="B11" s="14" t="str">
        <f>'July V'!B12</f>
        <v>gYnh</v>
      </c>
      <c r="C11" s="6">
        <f>'July V'!C12</f>
        <v>1</v>
      </c>
      <c r="D11" s="6">
        <f>'July V'!D12</f>
        <v>130</v>
      </c>
      <c r="E11" s="6">
        <f>'July V'!E12</f>
        <v>130</v>
      </c>
      <c r="F11" s="57"/>
      <c r="G11" s="14">
        <v>8</v>
      </c>
      <c r="H11" s="14" t="str">
        <f>'July V'!H12</f>
        <v>gYnh</v>
      </c>
      <c r="I11" s="6">
        <f>'July V'!I12</f>
        <v>0.75</v>
      </c>
      <c r="J11" s="6">
        <f>'July V'!J12</f>
        <v>130</v>
      </c>
      <c r="K11" s="6">
        <f>'July V'!K12</f>
        <v>97.5</v>
      </c>
      <c r="L11" s="2">
        <f t="shared" si="0"/>
        <v>1.75</v>
      </c>
      <c r="M11" s="1"/>
    </row>
    <row r="12" spans="1:13" ht="15.5" x14ac:dyDescent="0.35">
      <c r="A12" s="14">
        <v>9</v>
      </c>
      <c r="B12" s="14" t="str">
        <f>'July V'!B13</f>
        <v>yglqu</v>
      </c>
      <c r="C12" s="6">
        <f>'July V'!C13</f>
        <v>1.5</v>
      </c>
      <c r="D12" s="6">
        <f>'July V'!D13</f>
        <v>90</v>
      </c>
      <c r="E12" s="6">
        <f>'July V'!E13</f>
        <v>135</v>
      </c>
      <c r="F12" s="57"/>
      <c r="G12" s="14">
        <v>9</v>
      </c>
      <c r="H12" s="14" t="str">
        <f>'July V'!H13</f>
        <v>yglqu</v>
      </c>
      <c r="I12" s="6">
        <f>'July V'!I13</f>
        <v>1</v>
      </c>
      <c r="J12" s="6">
        <f>'July V'!J13</f>
        <v>90</v>
      </c>
      <c r="K12" s="6">
        <f>'July V'!K13</f>
        <v>90</v>
      </c>
      <c r="L12" s="2">
        <f t="shared" si="0"/>
        <v>2.5</v>
      </c>
      <c r="M12" s="1"/>
    </row>
    <row r="13" spans="1:13" ht="15.5" x14ac:dyDescent="0.35">
      <c r="A13" s="14">
        <v>10</v>
      </c>
      <c r="B13" s="14" t="str">
        <f>'July V'!B14</f>
        <v>thjk</v>
      </c>
      <c r="C13" s="6">
        <f>'July V'!C14</f>
        <v>0.25</v>
      </c>
      <c r="D13" s="6">
        <f>'July V'!D14</f>
        <v>180</v>
      </c>
      <c r="E13" s="6">
        <f>'July V'!E14</f>
        <v>45</v>
      </c>
      <c r="F13" s="57"/>
      <c r="G13" s="14">
        <v>10</v>
      </c>
      <c r="H13" s="14" t="str">
        <f>'July V'!H14</f>
        <v>thjk</v>
      </c>
      <c r="I13" s="6">
        <f>'July V'!I14</f>
        <v>0.1</v>
      </c>
      <c r="J13" s="6">
        <f>'July V'!J14</f>
        <v>180</v>
      </c>
      <c r="K13" s="6">
        <f>'July V'!K14</f>
        <v>18</v>
      </c>
      <c r="L13" s="2">
        <f t="shared" si="0"/>
        <v>0.35</v>
      </c>
      <c r="M13" s="1"/>
    </row>
    <row r="14" spans="1:13" ht="15.5" x14ac:dyDescent="0.35">
      <c r="A14" s="14">
        <v>11</v>
      </c>
      <c r="B14" s="14" t="str">
        <f>'July V'!B15</f>
        <v>ued</v>
      </c>
      <c r="C14" s="6">
        <f>'July V'!C15</f>
        <v>9</v>
      </c>
      <c r="D14" s="6">
        <f>'July V'!D15</f>
        <v>10</v>
      </c>
      <c r="E14" s="6">
        <f>'July V'!E15</f>
        <v>90</v>
      </c>
      <c r="F14" s="57"/>
      <c r="G14" s="14">
        <v>11</v>
      </c>
      <c r="H14" s="14" t="str">
        <f>'July V'!H15</f>
        <v>ued</v>
      </c>
      <c r="I14" s="6">
        <f>'July V'!I15</f>
        <v>4</v>
      </c>
      <c r="J14" s="6">
        <f>'July V'!J15</f>
        <v>10</v>
      </c>
      <c r="K14" s="6">
        <f>'July V'!K15</f>
        <v>40</v>
      </c>
      <c r="L14" s="2">
        <f t="shared" si="0"/>
        <v>13</v>
      </c>
      <c r="M14" s="1"/>
    </row>
    <row r="15" spans="1:13" ht="15.5" x14ac:dyDescent="0.35">
      <c r="A15" s="19">
        <v>12</v>
      </c>
      <c r="B15" s="19" t="str">
        <f>'July V'!B17</f>
        <v>rsy</v>
      </c>
      <c r="C15" s="9">
        <f>'July V'!C17</f>
        <v>7.4</v>
      </c>
      <c r="D15" s="9">
        <f>'July V'!D17</f>
        <v>75</v>
      </c>
      <c r="E15" s="9">
        <f>'July V'!E17</f>
        <v>555</v>
      </c>
      <c r="F15" s="59"/>
      <c r="G15" s="19">
        <v>12</v>
      </c>
      <c r="H15" s="19" t="str">
        <f>'July V'!H17</f>
        <v>rsy</v>
      </c>
      <c r="I15" s="9">
        <f>'July V'!I17</f>
        <v>5</v>
      </c>
      <c r="J15" s="9">
        <f>'July V'!J17</f>
        <v>75</v>
      </c>
      <c r="K15" s="9">
        <f>'July V'!K17</f>
        <v>375</v>
      </c>
      <c r="L15" s="2">
        <f>C15+I15</f>
        <v>12.4</v>
      </c>
      <c r="M15" s="1"/>
    </row>
    <row r="16" spans="1:13" ht="15.5" x14ac:dyDescent="0.35">
      <c r="A16" s="156"/>
      <c r="B16" s="156" t="s">
        <v>34</v>
      </c>
      <c r="C16" s="157"/>
      <c r="D16" s="157"/>
      <c r="E16" s="157">
        <f>SUM(E4:E15)</f>
        <v>3215</v>
      </c>
      <c r="F16" s="59"/>
      <c r="G16" s="156"/>
      <c r="H16" s="156" t="s">
        <v>34</v>
      </c>
      <c r="I16" s="157"/>
      <c r="J16" s="157"/>
      <c r="K16" s="157">
        <f>SUM(K4:K15)</f>
        <v>2218.75</v>
      </c>
      <c r="L16" s="2"/>
      <c r="M16" s="1"/>
    </row>
    <row r="17" spans="1:13" ht="18" x14ac:dyDescent="0.4">
      <c r="A17" s="203" t="s">
        <v>88</v>
      </c>
      <c r="B17" s="204"/>
      <c r="C17" s="204"/>
      <c r="D17" s="204"/>
      <c r="E17" s="205"/>
      <c r="F17" s="57"/>
      <c r="G17" s="203" t="str">
        <f>A17</f>
        <v>bUnzpUn lCth Qjks'k] Nkij</v>
      </c>
      <c r="H17" s="204"/>
      <c r="I17" s="204"/>
      <c r="J17" s="204"/>
      <c r="K17" s="205"/>
      <c r="L17" s="2">
        <f t="shared" si="0"/>
        <v>0</v>
      </c>
      <c r="M17" s="1"/>
    </row>
    <row r="18" spans="1:13" ht="15.5" x14ac:dyDescent="0.35">
      <c r="A18" s="15">
        <v>1</v>
      </c>
      <c r="B18" s="15" t="str">
        <f>'July V'!B20</f>
        <v>gjh fepZ</v>
      </c>
      <c r="C18" s="7">
        <f>'July V'!C20</f>
        <v>2</v>
      </c>
      <c r="D18" s="7">
        <f>'July V'!D20</f>
        <v>35</v>
      </c>
      <c r="E18" s="7">
        <f>'July V'!E20</f>
        <v>70</v>
      </c>
      <c r="F18" s="57"/>
      <c r="G18" s="15">
        <v>1</v>
      </c>
      <c r="H18" s="15" t="str">
        <f>'July V'!H20</f>
        <v>gjh fepZ</v>
      </c>
      <c r="I18" s="7">
        <f>'July V'!I20</f>
        <v>1</v>
      </c>
      <c r="J18" s="7">
        <f>'July V'!J20</f>
        <v>35</v>
      </c>
      <c r="K18" s="7">
        <f>'July V'!K20</f>
        <v>35</v>
      </c>
      <c r="L18" s="2">
        <f t="shared" si="0"/>
        <v>3</v>
      </c>
      <c r="M18" s="1"/>
    </row>
    <row r="19" spans="1:13" ht="15.5" x14ac:dyDescent="0.35">
      <c r="A19" s="15">
        <v>2</v>
      </c>
      <c r="B19" s="15" t="str">
        <f>'July V'!B21</f>
        <v>vkyw</v>
      </c>
      <c r="C19" s="7">
        <f>'July V'!C21</f>
        <v>8</v>
      </c>
      <c r="D19" s="7">
        <f>'July V'!D21</f>
        <v>21</v>
      </c>
      <c r="E19" s="7">
        <f>'July V'!E21</f>
        <v>168</v>
      </c>
      <c r="F19" s="57"/>
      <c r="G19" s="15">
        <v>2</v>
      </c>
      <c r="H19" s="15" t="str">
        <f>'July V'!H21</f>
        <v>vkyw</v>
      </c>
      <c r="I19" s="7">
        <f>'July V'!I21</f>
        <v>5</v>
      </c>
      <c r="J19" s="7">
        <f>'July V'!J21</f>
        <v>21</v>
      </c>
      <c r="K19" s="7">
        <f>'July V'!K21</f>
        <v>105</v>
      </c>
      <c r="L19" s="2">
        <f t="shared" si="0"/>
        <v>13</v>
      </c>
      <c r="M19" s="1"/>
    </row>
    <row r="20" spans="1:13" ht="15.5" x14ac:dyDescent="0.35">
      <c r="A20" s="15">
        <v>3</v>
      </c>
      <c r="B20" s="15" t="str">
        <f>'July V'!B22</f>
        <v>ykSdh</v>
      </c>
      <c r="C20" s="7">
        <f>'July V'!C22</f>
        <v>3</v>
      </c>
      <c r="D20" s="7">
        <f>'July V'!D22</f>
        <v>25</v>
      </c>
      <c r="E20" s="7">
        <f>'July V'!E22</f>
        <v>75</v>
      </c>
      <c r="F20" s="57"/>
      <c r="G20" s="15">
        <v>3</v>
      </c>
      <c r="H20" s="15" t="str">
        <f>'July V'!H22</f>
        <v>ykSdh</v>
      </c>
      <c r="I20" s="7">
        <f>'July V'!I22</f>
        <v>3</v>
      </c>
      <c r="J20" s="7">
        <f>'July V'!J22</f>
        <v>25</v>
      </c>
      <c r="K20" s="7">
        <f>'July V'!K22</f>
        <v>75</v>
      </c>
      <c r="L20" s="2">
        <f t="shared" si="0"/>
        <v>6</v>
      </c>
      <c r="M20" s="1"/>
    </row>
    <row r="21" spans="1:13" ht="15.5" x14ac:dyDescent="0.35">
      <c r="A21" s="15">
        <v>4</v>
      </c>
      <c r="B21" s="15" t="str">
        <f>'July V'!B23</f>
        <v>VekVj</v>
      </c>
      <c r="C21" s="7">
        <f>'July V'!C23</f>
        <v>2</v>
      </c>
      <c r="D21" s="7">
        <f>'July V'!D23</f>
        <v>30</v>
      </c>
      <c r="E21" s="7">
        <f>'July V'!E23</f>
        <v>60</v>
      </c>
      <c r="F21" s="57"/>
      <c r="G21" s="15">
        <v>4</v>
      </c>
      <c r="H21" s="15" t="str">
        <f>'July V'!H23</f>
        <v>VekVj</v>
      </c>
      <c r="I21" s="7">
        <f>'July V'!I23</f>
        <v>2</v>
      </c>
      <c r="J21" s="7">
        <f>'July V'!J23</f>
        <v>30</v>
      </c>
      <c r="K21" s="7">
        <f>'July V'!K23</f>
        <v>60</v>
      </c>
      <c r="L21" s="2">
        <f t="shared" si="0"/>
        <v>4</v>
      </c>
      <c r="M21" s="1"/>
    </row>
    <row r="22" spans="1:13" ht="15.5" x14ac:dyDescent="0.35">
      <c r="A22" s="15">
        <v>5</v>
      </c>
      <c r="B22" s="15" t="str">
        <f>'July V'!B24</f>
        <v>iRrk xksHkh</v>
      </c>
      <c r="C22" s="7">
        <f>'July V'!C24</f>
        <v>4</v>
      </c>
      <c r="D22" s="7">
        <f>'July V'!D24</f>
        <v>25</v>
      </c>
      <c r="E22" s="7">
        <f>'July V'!E24</f>
        <v>100</v>
      </c>
      <c r="F22" s="57"/>
      <c r="G22" s="15">
        <v>5</v>
      </c>
      <c r="H22" s="15" t="str">
        <f>'July V'!H24</f>
        <v>iRrk xksHkh</v>
      </c>
      <c r="I22" s="7">
        <f>'July V'!I24</f>
        <v>2</v>
      </c>
      <c r="J22" s="7">
        <f>'July V'!J24</f>
        <v>25</v>
      </c>
      <c r="K22" s="7">
        <f>'July V'!K24</f>
        <v>50</v>
      </c>
      <c r="L22" s="2">
        <f t="shared" si="0"/>
        <v>6</v>
      </c>
      <c r="M22" s="1"/>
    </row>
    <row r="23" spans="1:13" ht="15.5" x14ac:dyDescent="0.35">
      <c r="A23" s="15">
        <v>6</v>
      </c>
      <c r="B23" s="15" t="str">
        <f>'July V'!B25</f>
        <v>rqqjgh</v>
      </c>
      <c r="C23" s="7">
        <f>'July V'!C25</f>
        <v>4</v>
      </c>
      <c r="D23" s="7">
        <f>'July V'!D25</f>
        <v>30</v>
      </c>
      <c r="E23" s="7">
        <f>'July V'!E25</f>
        <v>120</v>
      </c>
      <c r="F23" s="57"/>
      <c r="G23" s="15">
        <v>6</v>
      </c>
      <c r="H23" s="15" t="str">
        <f>'July V'!H25</f>
        <v>rqqjgh</v>
      </c>
      <c r="I23" s="7">
        <f>'July V'!I25</f>
        <v>2</v>
      </c>
      <c r="J23" s="7">
        <f>'July V'!J25</f>
        <v>30</v>
      </c>
      <c r="K23" s="7">
        <f>'July V'!K25</f>
        <v>60</v>
      </c>
      <c r="L23" s="2">
        <f t="shared" si="0"/>
        <v>6</v>
      </c>
      <c r="M23" s="1"/>
    </row>
    <row r="24" spans="1:13" ht="15.5" x14ac:dyDescent="0.35">
      <c r="A24" s="15">
        <v>7</v>
      </c>
      <c r="B24" s="15" t="str">
        <f>'July V'!B26</f>
        <v>eVj</v>
      </c>
      <c r="C24" s="7">
        <f>'July V'!C26</f>
        <v>6</v>
      </c>
      <c r="D24" s="7">
        <f>'July V'!D26</f>
        <v>30</v>
      </c>
      <c r="E24" s="7">
        <f>'July V'!E26</f>
        <v>180</v>
      </c>
      <c r="F24" s="57"/>
      <c r="G24" s="15">
        <v>7</v>
      </c>
      <c r="H24" s="15" t="str">
        <f>'July V'!H26</f>
        <v>eVj</v>
      </c>
      <c r="I24" s="7">
        <f>'July V'!I26</f>
        <v>2</v>
      </c>
      <c r="J24" s="7">
        <f>'July V'!J26</f>
        <v>30</v>
      </c>
      <c r="K24" s="7">
        <f>'July V'!K26</f>
        <v>60</v>
      </c>
      <c r="L24" s="2">
        <f t="shared" si="0"/>
        <v>8</v>
      </c>
      <c r="M24" s="1"/>
    </row>
    <row r="25" spans="1:13" ht="15.5" x14ac:dyDescent="0.35">
      <c r="A25" s="156"/>
      <c r="B25" s="156" t="s">
        <v>34</v>
      </c>
      <c r="C25" s="157"/>
      <c r="D25" s="157"/>
      <c r="E25" s="157">
        <f>SUM(E18:E24)</f>
        <v>773</v>
      </c>
      <c r="F25" s="57"/>
      <c r="G25" s="156"/>
      <c r="H25" s="156" t="s">
        <v>34</v>
      </c>
      <c r="I25" s="157"/>
      <c r="J25" s="157"/>
      <c r="K25" s="157">
        <f>SUM(K18:K24)</f>
        <v>445</v>
      </c>
      <c r="L25" s="2"/>
      <c r="M25" s="1"/>
    </row>
    <row r="26" spans="1:13" ht="18" x14ac:dyDescent="0.4">
      <c r="A26" s="203" t="s">
        <v>88</v>
      </c>
      <c r="B26" s="204"/>
      <c r="C26" s="204"/>
      <c r="D26" s="204"/>
      <c r="E26" s="205"/>
      <c r="F26" s="59"/>
      <c r="G26" s="203" t="str">
        <f>A26</f>
        <v>bUnzpUn lCth Qjks'k] Nkij</v>
      </c>
      <c r="H26" s="204"/>
      <c r="I26" s="204"/>
      <c r="J26" s="204"/>
      <c r="K26" s="205"/>
      <c r="L26" s="2">
        <f t="shared" si="0"/>
        <v>0</v>
      </c>
      <c r="M26" s="1"/>
    </row>
    <row r="27" spans="1:13" ht="15.5" x14ac:dyDescent="0.35">
      <c r="A27" s="17">
        <v>1</v>
      </c>
      <c r="B27" s="16" t="str">
        <f>'July V'!B29</f>
        <v>dsyk</v>
      </c>
      <c r="C27" s="8">
        <f>'July V'!C29</f>
        <v>22</v>
      </c>
      <c r="D27" s="8">
        <f>'July V'!D29</f>
        <v>22</v>
      </c>
      <c r="E27" s="8">
        <f>'July V'!E29</f>
        <v>484</v>
      </c>
      <c r="F27" s="57"/>
      <c r="G27" s="17">
        <v>1</v>
      </c>
      <c r="H27" s="16" t="str">
        <f>'July V'!H29</f>
        <v>dsyk</v>
      </c>
      <c r="I27" s="8">
        <f>'July V'!I29</f>
        <v>12</v>
      </c>
      <c r="J27" s="8">
        <f>'July V'!J29</f>
        <v>22</v>
      </c>
      <c r="K27" s="8">
        <f>'July V'!K29</f>
        <v>264</v>
      </c>
      <c r="L27" s="2">
        <f t="shared" si="0"/>
        <v>34</v>
      </c>
      <c r="M27" s="1"/>
    </row>
    <row r="28" spans="1:13" ht="15.5" x14ac:dyDescent="0.35">
      <c r="A28" s="17">
        <v>2</v>
      </c>
      <c r="B28" s="16" t="str">
        <f>'July V'!B30</f>
        <v>larjk</v>
      </c>
      <c r="C28" s="8">
        <f>'July V'!C30</f>
        <v>20</v>
      </c>
      <c r="D28" s="8">
        <f>'July V'!D30</f>
        <v>30</v>
      </c>
      <c r="E28" s="8">
        <f>'July V'!E30</f>
        <v>600</v>
      </c>
      <c r="F28" s="57"/>
      <c r="G28" s="17">
        <v>2</v>
      </c>
      <c r="H28" s="16" t="str">
        <f>'July V'!H30</f>
        <v>larjk</v>
      </c>
      <c r="I28" s="8">
        <f>'July V'!I30</f>
        <v>13</v>
      </c>
      <c r="J28" s="8">
        <f>'July V'!J30</f>
        <v>30</v>
      </c>
      <c r="K28" s="8">
        <f>'July V'!K30</f>
        <v>390</v>
      </c>
      <c r="L28" s="2">
        <f t="shared" si="0"/>
        <v>33</v>
      </c>
      <c r="M28" s="1"/>
    </row>
    <row r="29" spans="1:13" ht="15.5" x14ac:dyDescent="0.35">
      <c r="A29" s="156"/>
      <c r="B29" s="156" t="s">
        <v>34</v>
      </c>
      <c r="C29" s="157"/>
      <c r="D29" s="157"/>
      <c r="E29" s="157">
        <f>SUM(E27:E28)</f>
        <v>1084</v>
      </c>
      <c r="F29" s="57"/>
      <c r="G29" s="156"/>
      <c r="H29" s="156" t="s">
        <v>34</v>
      </c>
      <c r="I29" s="157"/>
      <c r="J29" s="157"/>
      <c r="K29" s="157">
        <f>SUM(K27:K28)</f>
        <v>654</v>
      </c>
      <c r="L29" s="2"/>
      <c r="M29" s="1"/>
    </row>
    <row r="30" spans="1:13" x14ac:dyDescent="0.35">
      <c r="A30" s="206" t="s">
        <v>71</v>
      </c>
      <c r="B30" s="207"/>
      <c r="C30" s="207"/>
      <c r="D30" s="207"/>
      <c r="E30" s="208"/>
      <c r="F30" s="60"/>
      <c r="G30" s="206" t="s">
        <v>71</v>
      </c>
      <c r="H30" s="207"/>
      <c r="I30" s="207"/>
      <c r="J30" s="207"/>
      <c r="K30" s="208"/>
      <c r="L30" s="74">
        <f t="shared" si="0"/>
        <v>0</v>
      </c>
      <c r="M30" s="75"/>
    </row>
    <row r="31" spans="1:13" ht="15.5" x14ac:dyDescent="0.35">
      <c r="A31" s="25"/>
      <c r="B31" s="76" t="s">
        <v>14</v>
      </c>
      <c r="C31" s="27">
        <f>'July V'!C33</f>
        <v>106.1</v>
      </c>
      <c r="D31" s="27">
        <f>'July V'!D33</f>
        <v>2</v>
      </c>
      <c r="E31" s="27">
        <f>'July V'!E33</f>
        <v>212.2</v>
      </c>
      <c r="F31" s="65"/>
      <c r="G31" s="25"/>
      <c r="H31" s="76" t="s">
        <v>14</v>
      </c>
      <c r="I31" s="27">
        <f>'July V'!I33</f>
        <v>78.150000000000006</v>
      </c>
      <c r="J31" s="27">
        <f>'July V'!J33</f>
        <v>2</v>
      </c>
      <c r="K31" s="27">
        <f>'July V'!K33</f>
        <v>156.30000000000001</v>
      </c>
      <c r="L31" s="27">
        <f t="shared" si="0"/>
        <v>184.25</v>
      </c>
      <c r="M31" s="27">
        <f>K31+E31</f>
        <v>368.5</v>
      </c>
    </row>
    <row r="32" spans="1:13" ht="18" x14ac:dyDescent="0.4">
      <c r="A32" s="203" t="s">
        <v>73</v>
      </c>
      <c r="B32" s="204"/>
      <c r="C32" s="204"/>
      <c r="D32" s="204"/>
      <c r="E32" s="205"/>
      <c r="F32" s="61"/>
      <c r="G32" s="203" t="str">
        <f>A32</f>
        <v>Jh 'kadjyky es?koky nsok.kh</v>
      </c>
      <c r="H32" s="204"/>
      <c r="I32" s="204"/>
      <c r="J32" s="204"/>
      <c r="K32" s="205"/>
      <c r="L32" s="2">
        <f t="shared" si="0"/>
        <v>0</v>
      </c>
      <c r="M32" s="1"/>
    </row>
    <row r="33" spans="1:15" ht="15.5" x14ac:dyDescent="0.35">
      <c r="A33" s="21">
        <v>1</v>
      </c>
      <c r="B33" s="22" t="str">
        <f>'July V'!B35</f>
        <v>xSl flys.Mj</v>
      </c>
      <c r="C33" s="10">
        <f>'July V'!C35</f>
        <v>1</v>
      </c>
      <c r="D33" s="10">
        <f>'July V'!D35</f>
        <v>429.63</v>
      </c>
      <c r="E33" s="10">
        <f>'July V'!E35</f>
        <v>429.63</v>
      </c>
      <c r="F33" s="57"/>
      <c r="G33" s="21">
        <v>1</v>
      </c>
      <c r="H33" s="22" t="str">
        <f>'July V'!H35</f>
        <v>xSl flys.Mj</v>
      </c>
      <c r="I33" s="10">
        <f>'July V'!I35</f>
        <v>0</v>
      </c>
      <c r="J33" s="10">
        <f>'July V'!J35</f>
        <v>429.63</v>
      </c>
      <c r="K33" s="10">
        <f>'July V'!K35</f>
        <v>0</v>
      </c>
      <c r="L33" s="2">
        <f t="shared" si="0"/>
        <v>1</v>
      </c>
      <c r="M33" s="1"/>
    </row>
    <row r="34" spans="1:15" ht="15.5" x14ac:dyDescent="0.35">
      <c r="A34" s="21">
        <v>2</v>
      </c>
      <c r="B34" s="22" t="str">
        <f>'July V'!B36</f>
        <v>ydM+h</v>
      </c>
      <c r="C34" s="10">
        <f>'July V'!C36</f>
        <v>0</v>
      </c>
      <c r="D34" s="10">
        <f>'July V'!D36</f>
        <v>10</v>
      </c>
      <c r="E34" s="10">
        <f>'July V'!E36</f>
        <v>0</v>
      </c>
      <c r="F34" s="57"/>
      <c r="G34" s="21">
        <v>2</v>
      </c>
      <c r="H34" s="22" t="str">
        <f>'July V'!H36</f>
        <v>ydM+h</v>
      </c>
      <c r="I34" s="10">
        <f>'July V'!I36</f>
        <v>40</v>
      </c>
      <c r="J34" s="10">
        <f>'July V'!J36</f>
        <v>10</v>
      </c>
      <c r="K34" s="10">
        <f>'July V'!K36</f>
        <v>400</v>
      </c>
      <c r="L34" s="2">
        <f t="shared" si="0"/>
        <v>40</v>
      </c>
      <c r="M34" s="1"/>
    </row>
    <row r="35" spans="1:15" ht="15.5" x14ac:dyDescent="0.35">
      <c r="A35" s="201" t="s">
        <v>34</v>
      </c>
      <c r="B35" s="202"/>
      <c r="C35" s="157"/>
      <c r="D35" s="157"/>
      <c r="E35" s="157">
        <f>SUM(E33:E34)</f>
        <v>429.63</v>
      </c>
      <c r="F35" s="57"/>
      <c r="G35" s="201" t="s">
        <v>34</v>
      </c>
      <c r="H35" s="202"/>
      <c r="I35" s="157"/>
      <c r="J35" s="157"/>
      <c r="K35" s="157">
        <f>SUM(K33:K34)</f>
        <v>400</v>
      </c>
      <c r="L35" s="2"/>
      <c r="M35" s="1"/>
    </row>
    <row r="36" spans="1:15" ht="20.5" x14ac:dyDescent="0.45">
      <c r="A36" s="4"/>
      <c r="B36" s="24" t="s">
        <v>13</v>
      </c>
      <c r="C36" s="32"/>
      <c r="D36" s="32"/>
      <c r="E36" s="45">
        <f>E16+E25+E29+E31+E35</f>
        <v>5713.83</v>
      </c>
      <c r="F36" s="60"/>
      <c r="G36" s="55"/>
      <c r="H36" s="24" t="s">
        <v>13</v>
      </c>
      <c r="I36" s="32"/>
      <c r="J36" s="32"/>
      <c r="K36" s="45">
        <f>K16+K25+K29+K31+K35</f>
        <v>3874.05</v>
      </c>
      <c r="L36" s="2">
        <f t="shared" si="0"/>
        <v>0</v>
      </c>
      <c r="M36" s="27">
        <f>K36+E36</f>
        <v>9587.880000000001</v>
      </c>
      <c r="N36">
        <v>5878</v>
      </c>
      <c r="O36">
        <v>6975</v>
      </c>
    </row>
  </sheetData>
  <mergeCells count="14">
    <mergeCell ref="A35:B35"/>
    <mergeCell ref="G35:H35"/>
    <mergeCell ref="A1:E1"/>
    <mergeCell ref="G1:K1"/>
    <mergeCell ref="A3:E3"/>
    <mergeCell ref="A17:E17"/>
    <mergeCell ref="A26:E26"/>
    <mergeCell ref="A30:E30"/>
    <mergeCell ref="G3:K3"/>
    <mergeCell ref="A32:E32"/>
    <mergeCell ref="G17:K17"/>
    <mergeCell ref="G26:K26"/>
    <mergeCell ref="G30:K30"/>
    <mergeCell ref="G32:K32"/>
  </mergeCells>
  <pageMargins left="0.37" right="0.32" top="0.25" bottom="0.24" header="0.3" footer="0.19"/>
  <pageSetup paperSize="9" scale="90" orientation="landscape" blackAndWhite="1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8"/>
  <sheetViews>
    <sheetView topLeftCell="A20" workbookViewId="0">
      <selection activeCell="A33" sqref="A33:F33"/>
    </sheetView>
  </sheetViews>
  <sheetFormatPr defaultRowHeight="14.5" x14ac:dyDescent="0.35"/>
  <cols>
    <col min="1" max="1" width="5.54296875" customWidth="1"/>
    <col min="2" max="2" width="20.1796875" customWidth="1"/>
    <col min="3" max="3" width="6.54296875" customWidth="1"/>
    <col min="4" max="4" width="6.26953125" customWidth="1"/>
    <col min="5" max="5" width="7" customWidth="1"/>
    <col min="6" max="6" width="18.453125" customWidth="1"/>
    <col min="7" max="7" width="11.26953125" customWidth="1"/>
    <col min="8" max="8" width="6.1796875" customWidth="1"/>
    <col min="9" max="9" width="20.7265625" customWidth="1"/>
    <col min="10" max="12" width="7.81640625" customWidth="1"/>
    <col min="13" max="13" width="13.54296875" customWidth="1"/>
  </cols>
  <sheetData>
    <row r="1" spans="1:15" ht="23.25" customHeight="1" x14ac:dyDescent="0.35">
      <c r="A1" s="147" t="s">
        <v>47</v>
      </c>
      <c r="B1" s="148"/>
      <c r="C1" s="240" t="s">
        <v>50</v>
      </c>
      <c r="D1" s="240"/>
      <c r="E1" s="248" t="s">
        <v>70</v>
      </c>
      <c r="F1" s="249"/>
      <c r="G1" s="78"/>
      <c r="H1" s="147" t="s">
        <v>47</v>
      </c>
      <c r="I1" s="148"/>
      <c r="J1" s="240" t="s">
        <v>50</v>
      </c>
      <c r="K1" s="240"/>
      <c r="L1" s="241" t="s">
        <v>70</v>
      </c>
      <c r="M1" s="242"/>
      <c r="N1" s="77"/>
      <c r="O1" s="77"/>
    </row>
    <row r="2" spans="1:15" ht="17.25" customHeight="1" x14ac:dyDescent="0.35">
      <c r="A2" s="243" t="s">
        <v>102</v>
      </c>
      <c r="B2" s="244"/>
      <c r="C2" s="244"/>
      <c r="D2" s="244"/>
      <c r="E2" s="244"/>
      <c r="F2" s="245"/>
      <c r="G2" s="78"/>
      <c r="H2" s="243" t="str">
        <f>+A2</f>
        <v>dk;kZy;% ,l,elh jktdh; mPp ek/;fed fo|ky;]mMokyk ial chnklj</v>
      </c>
      <c r="I2" s="244"/>
      <c r="J2" s="244"/>
      <c r="K2" s="244"/>
      <c r="L2" s="244"/>
      <c r="M2" s="245"/>
      <c r="N2" s="77"/>
      <c r="O2" s="77"/>
    </row>
    <row r="3" spans="1:15" ht="16.5" x14ac:dyDescent="0.35">
      <c r="A3" s="231" t="s">
        <v>37</v>
      </c>
      <c r="B3" s="232"/>
      <c r="C3" s="232"/>
      <c r="D3" s="232"/>
      <c r="E3" s="232"/>
      <c r="F3" s="233"/>
      <c r="G3" s="78"/>
      <c r="H3" s="231" t="s">
        <v>37</v>
      </c>
      <c r="I3" s="232"/>
      <c r="J3" s="232"/>
      <c r="K3" s="232"/>
      <c r="L3" s="232"/>
      <c r="M3" s="233"/>
      <c r="N3" s="77"/>
      <c r="O3" s="77"/>
    </row>
    <row r="4" spans="1:15" ht="16.5" x14ac:dyDescent="0.35">
      <c r="A4" s="149" t="s">
        <v>38</v>
      </c>
      <c r="B4" s="234" t="s">
        <v>103</v>
      </c>
      <c r="C4" s="234"/>
      <c r="D4" s="234"/>
      <c r="E4" s="234"/>
      <c r="F4" s="235"/>
      <c r="G4" s="78"/>
      <c r="H4" s="149" t="s">
        <v>38</v>
      </c>
      <c r="I4" s="234" t="s">
        <v>103</v>
      </c>
      <c r="J4" s="234"/>
      <c r="K4" s="234"/>
      <c r="L4" s="234"/>
      <c r="M4" s="235"/>
      <c r="N4" s="77"/>
      <c r="O4" s="77"/>
    </row>
    <row r="5" spans="1:15" ht="26.25" customHeight="1" x14ac:dyDescent="0.35">
      <c r="A5" s="236" t="s">
        <v>39</v>
      </c>
      <c r="B5" s="237"/>
      <c r="C5" s="238" t="s">
        <v>110</v>
      </c>
      <c r="D5" s="238"/>
      <c r="E5" s="238"/>
      <c r="F5" s="239"/>
      <c r="G5" s="78"/>
      <c r="H5" s="236" t="s">
        <v>39</v>
      </c>
      <c r="I5" s="237"/>
      <c r="J5" s="238" t="s">
        <v>111</v>
      </c>
      <c r="K5" s="238"/>
      <c r="L5" s="238"/>
      <c r="M5" s="239"/>
      <c r="N5" s="77"/>
      <c r="O5" s="77"/>
    </row>
    <row r="6" spans="1:15" ht="16.5" x14ac:dyDescent="0.35">
      <c r="A6" s="150" t="s">
        <v>40</v>
      </c>
      <c r="B6" s="159">
        <v>7958</v>
      </c>
      <c r="C6" s="81"/>
      <c r="D6" s="81"/>
      <c r="E6" s="81"/>
      <c r="F6" s="151"/>
      <c r="G6" s="78"/>
      <c r="H6" s="150" t="s">
        <v>40</v>
      </c>
      <c r="I6" s="159">
        <f>+M28</f>
        <v>12319</v>
      </c>
      <c r="J6" s="81"/>
      <c r="K6" s="81"/>
      <c r="L6" s="81"/>
      <c r="M6" s="151"/>
      <c r="N6" s="77"/>
      <c r="O6" s="77"/>
    </row>
    <row r="7" spans="1:15" ht="27.75" customHeight="1" x14ac:dyDescent="0.35">
      <c r="A7" s="224" t="s">
        <v>104</v>
      </c>
      <c r="B7" s="225"/>
      <c r="C7" s="225"/>
      <c r="D7" s="225"/>
      <c r="E7" s="225"/>
      <c r="F7" s="226"/>
      <c r="G7" s="79"/>
      <c r="H7" s="224" t="s">
        <v>99</v>
      </c>
      <c r="I7" s="225"/>
      <c r="J7" s="225"/>
      <c r="K7" s="225"/>
      <c r="L7" s="225"/>
      <c r="M7" s="226"/>
      <c r="N7" s="77"/>
      <c r="O7" s="77"/>
    </row>
    <row r="8" spans="1:15" ht="12.5" customHeight="1" x14ac:dyDescent="0.35">
      <c r="A8" s="150"/>
      <c r="B8" s="81"/>
      <c r="C8" s="81"/>
      <c r="D8" s="81"/>
      <c r="E8" s="81"/>
      <c r="F8" s="151"/>
      <c r="G8" s="78"/>
      <c r="H8" s="150"/>
      <c r="I8" s="81"/>
      <c r="J8" s="81"/>
      <c r="K8" s="81"/>
      <c r="L8" s="81"/>
      <c r="M8" s="151"/>
      <c r="N8" s="77"/>
      <c r="O8" s="77"/>
    </row>
    <row r="9" spans="1:15" ht="20.25" customHeight="1" x14ac:dyDescent="0.35">
      <c r="A9" s="227" t="s">
        <v>54</v>
      </c>
      <c r="B9" s="228"/>
      <c r="C9" s="228"/>
      <c r="D9" s="228"/>
      <c r="E9" s="228"/>
      <c r="F9" s="229"/>
      <c r="H9" s="227" t="s">
        <v>54</v>
      </c>
      <c r="I9" s="228"/>
      <c r="J9" s="228"/>
      <c r="K9" s="228"/>
      <c r="L9" s="228"/>
      <c r="M9" s="229"/>
    </row>
    <row r="10" spans="1:15" ht="14.25" customHeight="1" x14ac:dyDescent="0.35">
      <c r="A10" s="230" t="s">
        <v>41</v>
      </c>
      <c r="B10" s="230"/>
      <c r="C10" s="230"/>
      <c r="D10" s="230"/>
      <c r="E10" s="230"/>
      <c r="F10" s="84" t="s">
        <v>42</v>
      </c>
      <c r="H10" s="230" t="s">
        <v>41</v>
      </c>
      <c r="I10" s="230"/>
      <c r="J10" s="230"/>
      <c r="K10" s="230"/>
      <c r="L10" s="230"/>
      <c r="M10" s="84" t="s">
        <v>42</v>
      </c>
    </row>
    <row r="11" spans="1:15" ht="14.25" customHeight="1" x14ac:dyDescent="0.35">
      <c r="A11" s="230"/>
      <c r="B11" s="230"/>
      <c r="C11" s="230"/>
      <c r="D11" s="230"/>
      <c r="E11" s="230"/>
      <c r="F11" s="85" t="s">
        <v>48</v>
      </c>
      <c r="G11" s="77"/>
      <c r="H11" s="230"/>
      <c r="I11" s="230"/>
      <c r="J11" s="230"/>
      <c r="K11" s="230"/>
      <c r="L11" s="230"/>
      <c r="M11" s="85" t="s">
        <v>48</v>
      </c>
    </row>
    <row r="12" spans="1:15" ht="34.5" customHeight="1" x14ac:dyDescent="0.35">
      <c r="A12" s="90" t="s">
        <v>0</v>
      </c>
      <c r="B12" s="91" t="s">
        <v>43</v>
      </c>
      <c r="C12" s="91" t="s">
        <v>16</v>
      </c>
      <c r="D12" s="91" t="s">
        <v>45</v>
      </c>
      <c r="E12" s="90" t="s">
        <v>46</v>
      </c>
      <c r="F12" s="91" t="s">
        <v>44</v>
      </c>
      <c r="G12" s="77"/>
      <c r="H12" s="90" t="s">
        <v>0</v>
      </c>
      <c r="I12" s="91" t="s">
        <v>43</v>
      </c>
      <c r="J12" s="91" t="s">
        <v>16</v>
      </c>
      <c r="K12" s="91" t="s">
        <v>45</v>
      </c>
      <c r="L12" s="90" t="s">
        <v>46</v>
      </c>
      <c r="M12" s="91" t="s">
        <v>44</v>
      </c>
    </row>
    <row r="13" spans="1:15" ht="15.5" x14ac:dyDescent="0.35">
      <c r="A13" s="88">
        <v>1</v>
      </c>
      <c r="B13" s="16" t="s">
        <v>105</v>
      </c>
      <c r="C13" s="89">
        <f>F13/E13</f>
        <v>412</v>
      </c>
      <c r="D13" s="16" t="s">
        <v>55</v>
      </c>
      <c r="E13" s="89">
        <v>5</v>
      </c>
      <c r="F13" s="93">
        <v>2060</v>
      </c>
      <c r="H13" s="88">
        <v>1</v>
      </c>
      <c r="I13" s="16" t="s">
        <v>105</v>
      </c>
      <c r="J13" s="89">
        <f>M13/L13</f>
        <v>625.79999999999995</v>
      </c>
      <c r="K13" s="16" t="s">
        <v>55</v>
      </c>
      <c r="L13" s="89">
        <v>5</v>
      </c>
      <c r="M13" s="93">
        <v>3129</v>
      </c>
    </row>
    <row r="14" spans="1:15" ht="15.5" x14ac:dyDescent="0.35">
      <c r="A14" s="88">
        <v>2</v>
      </c>
      <c r="B14" s="16" t="s">
        <v>106</v>
      </c>
      <c r="C14" s="89">
        <f t="shared" ref="C14:C17" si="0">F14/E14</f>
        <v>278.8</v>
      </c>
      <c r="D14" s="16" t="s">
        <v>55</v>
      </c>
      <c r="E14" s="89">
        <v>5</v>
      </c>
      <c r="F14" s="93">
        <v>1394</v>
      </c>
      <c r="H14" s="88">
        <v>2</v>
      </c>
      <c r="I14" s="16" t="s">
        <v>106</v>
      </c>
      <c r="J14" s="89">
        <f t="shared" ref="J14:J17" si="1">M14/L14</f>
        <v>404.8</v>
      </c>
      <c r="K14" s="16" t="s">
        <v>55</v>
      </c>
      <c r="L14" s="89">
        <v>5</v>
      </c>
      <c r="M14" s="93">
        <v>2024</v>
      </c>
    </row>
    <row r="15" spans="1:15" ht="15.5" x14ac:dyDescent="0.35">
      <c r="A15" s="88">
        <v>3</v>
      </c>
      <c r="B15" s="16" t="s">
        <v>107</v>
      </c>
      <c r="C15" s="89">
        <f t="shared" si="0"/>
        <v>71.2</v>
      </c>
      <c r="D15" s="16" t="s">
        <v>55</v>
      </c>
      <c r="E15" s="89">
        <v>5</v>
      </c>
      <c r="F15" s="93">
        <v>356</v>
      </c>
      <c r="H15" s="88">
        <v>3</v>
      </c>
      <c r="I15" s="16" t="s">
        <v>107</v>
      </c>
      <c r="J15" s="89">
        <f t="shared" si="1"/>
        <v>75.8</v>
      </c>
      <c r="K15" s="16" t="s">
        <v>55</v>
      </c>
      <c r="L15" s="89">
        <v>5</v>
      </c>
      <c r="M15" s="93">
        <v>379</v>
      </c>
    </row>
    <row r="16" spans="1:15" ht="15.5" x14ac:dyDescent="0.35">
      <c r="A16" s="88">
        <v>4</v>
      </c>
      <c r="B16" s="16" t="s">
        <v>108</v>
      </c>
      <c r="C16" s="89">
        <f t="shared" si="0"/>
        <v>81.599999999999994</v>
      </c>
      <c r="D16" s="16" t="s">
        <v>55</v>
      </c>
      <c r="E16" s="89">
        <v>5</v>
      </c>
      <c r="F16" s="93">
        <v>408</v>
      </c>
      <c r="H16" s="88">
        <v>4</v>
      </c>
      <c r="I16" s="16" t="s">
        <v>108</v>
      </c>
      <c r="J16" s="89">
        <f t="shared" si="1"/>
        <v>190</v>
      </c>
      <c r="K16" s="16" t="s">
        <v>55</v>
      </c>
      <c r="L16" s="89">
        <v>5</v>
      </c>
      <c r="M16" s="93">
        <v>950</v>
      </c>
    </row>
    <row r="17" spans="1:13" ht="15.75" customHeight="1" x14ac:dyDescent="0.35">
      <c r="A17" s="88">
        <v>5</v>
      </c>
      <c r="B17" s="16" t="s">
        <v>109</v>
      </c>
      <c r="C17" s="89">
        <f t="shared" si="0"/>
        <v>748</v>
      </c>
      <c r="D17" s="16" t="s">
        <v>55</v>
      </c>
      <c r="E17" s="89">
        <v>5</v>
      </c>
      <c r="F17" s="93">
        <v>3740</v>
      </c>
      <c r="H17" s="88">
        <v>5</v>
      </c>
      <c r="I17" s="16" t="s">
        <v>109</v>
      </c>
      <c r="J17" s="89">
        <f t="shared" si="1"/>
        <v>1167.4000000000001</v>
      </c>
      <c r="K17" s="16" t="s">
        <v>55</v>
      </c>
      <c r="L17" s="89">
        <v>5</v>
      </c>
      <c r="M17" s="93">
        <v>5837</v>
      </c>
    </row>
    <row r="18" spans="1:13" ht="15.5" x14ac:dyDescent="0.35">
      <c r="A18" s="92"/>
      <c r="B18" s="83"/>
      <c r="C18" s="93"/>
      <c r="D18" s="83"/>
      <c r="E18" s="93"/>
      <c r="F18" s="93"/>
      <c r="H18" s="88"/>
      <c r="I18" s="16"/>
      <c r="J18" s="89"/>
      <c r="K18" s="16"/>
      <c r="L18" s="89"/>
      <c r="M18" s="89"/>
    </row>
    <row r="19" spans="1:13" ht="15.5" x14ac:dyDescent="0.35">
      <c r="A19" s="92"/>
      <c r="B19" s="83"/>
      <c r="C19" s="93"/>
      <c r="D19" s="83"/>
      <c r="E19" s="93"/>
      <c r="F19" s="93"/>
      <c r="H19" s="88"/>
      <c r="I19" s="16"/>
      <c r="J19" s="89"/>
      <c r="K19" s="16"/>
      <c r="L19" s="89"/>
      <c r="M19" s="89"/>
    </row>
    <row r="20" spans="1:13" ht="15.75" customHeight="1" x14ac:dyDescent="0.35">
      <c r="A20" s="92"/>
      <c r="B20" s="83"/>
      <c r="C20" s="93"/>
      <c r="D20" s="83"/>
      <c r="E20" s="93"/>
      <c r="F20" s="93"/>
      <c r="H20" s="88"/>
      <c r="I20" s="16"/>
      <c r="J20" s="89"/>
      <c r="K20" s="16"/>
      <c r="L20" s="89"/>
      <c r="M20" s="89"/>
    </row>
    <row r="21" spans="1:13" ht="15.5" x14ac:dyDescent="0.35">
      <c r="A21" s="92"/>
      <c r="B21" s="83"/>
      <c r="C21" s="93"/>
      <c r="D21" s="83"/>
      <c r="E21" s="93"/>
      <c r="F21" s="93"/>
      <c r="H21" s="88"/>
      <c r="I21" s="16"/>
      <c r="J21" s="89"/>
      <c r="K21" s="16"/>
      <c r="L21" s="89"/>
      <c r="M21" s="89"/>
    </row>
    <row r="22" spans="1:13" ht="15.5" x14ac:dyDescent="0.35">
      <c r="A22" s="92"/>
      <c r="B22" s="83"/>
      <c r="C22" s="93"/>
      <c r="D22" s="83"/>
      <c r="E22" s="93"/>
      <c r="F22" s="93"/>
      <c r="H22" s="1"/>
      <c r="I22" s="1"/>
      <c r="J22" s="1"/>
      <c r="K22" s="1"/>
      <c r="L22" s="1"/>
      <c r="M22" s="1"/>
    </row>
    <row r="23" spans="1:13" ht="15.5" x14ac:dyDescent="0.35">
      <c r="A23" s="92"/>
      <c r="B23" s="83"/>
      <c r="C23" s="93"/>
      <c r="D23" s="83"/>
      <c r="E23" s="93"/>
      <c r="F23" s="93"/>
      <c r="H23" s="1"/>
      <c r="I23" s="1"/>
      <c r="J23" s="1"/>
      <c r="K23" s="1"/>
      <c r="L23" s="1"/>
      <c r="M23" s="1"/>
    </row>
    <row r="24" spans="1:13" ht="16.5" x14ac:dyDescent="0.35">
      <c r="A24" s="92"/>
      <c r="B24" s="83"/>
      <c r="C24" s="93"/>
      <c r="D24" s="83"/>
      <c r="E24" s="93"/>
      <c r="F24" s="93"/>
      <c r="H24" s="178"/>
      <c r="I24" s="178"/>
      <c r="J24" s="178"/>
      <c r="K24" s="1"/>
      <c r="L24" s="1"/>
      <c r="M24" s="1"/>
    </row>
    <row r="25" spans="1:13" ht="15.5" x14ac:dyDescent="0.35">
      <c r="A25" s="1"/>
      <c r="B25" s="82"/>
      <c r="C25" s="2"/>
      <c r="D25" s="82"/>
      <c r="E25" s="2"/>
      <c r="F25" s="2"/>
      <c r="H25" s="1"/>
      <c r="I25" s="1"/>
      <c r="J25" s="1"/>
      <c r="K25" s="1"/>
      <c r="L25" s="1"/>
      <c r="M25" s="1"/>
    </row>
    <row r="26" spans="1:13" ht="15.5" x14ac:dyDescent="0.35">
      <c r="A26" s="1"/>
      <c r="B26" s="82"/>
      <c r="C26" s="2"/>
      <c r="D26" s="82"/>
      <c r="E26" s="2"/>
      <c r="F26" s="2"/>
      <c r="H26" s="1"/>
      <c r="I26" s="1"/>
      <c r="J26" s="1"/>
      <c r="K26" s="1"/>
      <c r="L26" s="1"/>
      <c r="M26" s="1"/>
    </row>
    <row r="27" spans="1:13" ht="15.5" x14ac:dyDescent="0.35">
      <c r="A27" s="1">
        <v>15</v>
      </c>
      <c r="B27" s="82"/>
      <c r="C27" s="2"/>
      <c r="D27" s="82"/>
      <c r="E27" s="158" t="s">
        <v>72</v>
      </c>
      <c r="F27" s="2">
        <v>0</v>
      </c>
      <c r="H27" s="1"/>
      <c r="I27" s="82"/>
      <c r="J27" s="2"/>
      <c r="K27" s="82"/>
      <c r="L27" s="158" t="s">
        <v>72</v>
      </c>
      <c r="M27" s="2">
        <v>0</v>
      </c>
    </row>
    <row r="28" spans="1:13" ht="21" customHeight="1" x14ac:dyDescent="0.35">
      <c r="A28" s="216" t="s">
        <v>34</v>
      </c>
      <c r="B28" s="217"/>
      <c r="C28" s="86"/>
      <c r="D28" s="87"/>
      <c r="E28" s="86"/>
      <c r="F28" s="86">
        <f>SUM(F13:F27)</f>
        <v>7958</v>
      </c>
      <c r="H28" s="216" t="s">
        <v>34</v>
      </c>
      <c r="I28" s="217"/>
      <c r="J28" s="86"/>
      <c r="K28" s="87"/>
      <c r="L28" s="86"/>
      <c r="M28" s="86">
        <f>SUM(M13:M27)</f>
        <v>12319</v>
      </c>
    </row>
    <row r="29" spans="1:13" ht="16.5" x14ac:dyDescent="0.35">
      <c r="A29" s="218" t="s">
        <v>51</v>
      </c>
      <c r="B29" s="219"/>
      <c r="C29" s="219"/>
      <c r="D29" s="152"/>
      <c r="E29" s="152"/>
      <c r="F29" s="153"/>
      <c r="H29" s="246" t="s">
        <v>51</v>
      </c>
      <c r="I29" s="247"/>
      <c r="J29" s="247"/>
      <c r="K29" s="80"/>
      <c r="L29" s="80"/>
      <c r="M29" s="155"/>
    </row>
    <row r="30" spans="1:13" ht="30" customHeight="1" x14ac:dyDescent="0.35">
      <c r="A30" s="220" t="s">
        <v>52</v>
      </c>
      <c r="B30" s="221"/>
      <c r="C30" s="221"/>
      <c r="D30" s="222" t="s">
        <v>53</v>
      </c>
      <c r="E30" s="222"/>
      <c r="F30" s="223"/>
      <c r="H30" s="220" t="s">
        <v>52</v>
      </c>
      <c r="I30" s="221"/>
      <c r="J30" s="221"/>
      <c r="K30" s="222" t="s">
        <v>53</v>
      </c>
      <c r="L30" s="222"/>
      <c r="M30" s="223"/>
    </row>
    <row r="31" spans="1:13" ht="16.5" x14ac:dyDescent="0.35">
      <c r="A31" s="147" t="s">
        <v>47</v>
      </c>
      <c r="B31" s="148"/>
      <c r="C31" s="240" t="s">
        <v>50</v>
      </c>
      <c r="D31" s="240"/>
      <c r="E31" s="241" t="s">
        <v>70</v>
      </c>
      <c r="F31" s="242"/>
      <c r="G31" s="78"/>
      <c r="H31" s="147" t="s">
        <v>47</v>
      </c>
      <c r="I31" s="148"/>
      <c r="J31" s="240" t="s">
        <v>50</v>
      </c>
      <c r="K31" s="240"/>
      <c r="L31" s="241" t="s">
        <v>70</v>
      </c>
      <c r="M31" s="242"/>
    </row>
    <row r="32" spans="1:13" ht="16.5" x14ac:dyDescent="0.35">
      <c r="A32" s="243" t="str">
        <f>+A2</f>
        <v>dk;kZy;% ,l,elh jktdh; mPp ek/;fed fo|ky;]mMokyk ial chnklj</v>
      </c>
      <c r="B32" s="244"/>
      <c r="C32" s="244"/>
      <c r="D32" s="244"/>
      <c r="E32" s="244"/>
      <c r="F32" s="245"/>
      <c r="G32" s="78"/>
      <c r="H32" s="243" t="str">
        <f>+A32</f>
        <v>dk;kZy;% ,l,elh jktdh; mPp ek/;fed fo|ky;]mMokyk ial chnklj</v>
      </c>
      <c r="I32" s="244"/>
      <c r="J32" s="244"/>
      <c r="K32" s="244"/>
      <c r="L32" s="244"/>
      <c r="M32" s="245"/>
    </row>
    <row r="33" spans="1:13" ht="16.5" x14ac:dyDescent="0.35">
      <c r="A33" s="231" t="s">
        <v>37</v>
      </c>
      <c r="B33" s="232"/>
      <c r="C33" s="232"/>
      <c r="D33" s="232"/>
      <c r="E33" s="232"/>
      <c r="F33" s="233"/>
      <c r="G33" s="78"/>
      <c r="H33" s="231" t="s">
        <v>37</v>
      </c>
      <c r="I33" s="232"/>
      <c r="J33" s="232"/>
      <c r="K33" s="232"/>
      <c r="L33" s="232"/>
      <c r="M33" s="233"/>
    </row>
    <row r="34" spans="1:13" ht="16.5" x14ac:dyDescent="0.35">
      <c r="A34" s="149" t="s">
        <v>38</v>
      </c>
      <c r="B34" s="234" t="s">
        <v>98</v>
      </c>
      <c r="C34" s="234"/>
      <c r="D34" s="234"/>
      <c r="E34" s="234"/>
      <c r="F34" s="235"/>
      <c r="G34" s="78"/>
      <c r="H34" s="149" t="s">
        <v>38</v>
      </c>
      <c r="I34" s="234" t="str">
        <f>B34</f>
        <v>veku Qy lCth Hk.Mkj lk.Mok</v>
      </c>
      <c r="J34" s="234"/>
      <c r="K34" s="234"/>
      <c r="L34" s="234"/>
      <c r="M34" s="235"/>
    </row>
    <row r="35" spans="1:13" ht="16.5" x14ac:dyDescent="0.35">
      <c r="A35" s="236" t="s">
        <v>39</v>
      </c>
      <c r="B35" s="237"/>
      <c r="C35" s="238" t="s">
        <v>100</v>
      </c>
      <c r="D35" s="238"/>
      <c r="E35" s="238"/>
      <c r="F35" s="239"/>
      <c r="G35" s="78"/>
      <c r="H35" s="236" t="s">
        <v>39</v>
      </c>
      <c r="I35" s="237"/>
      <c r="J35" s="238" t="s">
        <v>101</v>
      </c>
      <c r="K35" s="238"/>
      <c r="L35" s="238"/>
      <c r="M35" s="239"/>
    </row>
    <row r="36" spans="1:13" ht="16.5" x14ac:dyDescent="0.35">
      <c r="A36" s="150" t="s">
        <v>40</v>
      </c>
      <c r="B36" s="159">
        <f>F53</f>
        <v>3602</v>
      </c>
      <c r="C36" s="81"/>
      <c r="D36" s="81"/>
      <c r="E36" s="81"/>
      <c r="F36" s="151"/>
      <c r="G36" s="78"/>
      <c r="H36" s="150" t="s">
        <v>40</v>
      </c>
      <c r="I36" s="159">
        <f>M53</f>
        <v>3600</v>
      </c>
      <c r="J36" s="81"/>
      <c r="K36" s="81"/>
      <c r="L36" s="81"/>
      <c r="M36" s="151"/>
    </row>
    <row r="37" spans="1:13" ht="31.5" customHeight="1" x14ac:dyDescent="0.35">
      <c r="A37" s="224" t="s">
        <v>99</v>
      </c>
      <c r="B37" s="225"/>
      <c r="C37" s="225"/>
      <c r="D37" s="225"/>
      <c r="E37" s="225"/>
      <c r="F37" s="226"/>
      <c r="G37" s="79"/>
      <c r="H37" s="224" t="s">
        <v>97</v>
      </c>
      <c r="I37" s="225"/>
      <c r="J37" s="225"/>
      <c r="K37" s="225"/>
      <c r="L37" s="225"/>
      <c r="M37" s="226"/>
    </row>
    <row r="38" spans="1:13" ht="16.5" x14ac:dyDescent="0.35">
      <c r="A38" s="150"/>
      <c r="B38" s="81"/>
      <c r="C38" s="81"/>
      <c r="D38" s="81"/>
      <c r="E38" s="81"/>
      <c r="F38" s="151"/>
      <c r="G38" s="78"/>
      <c r="H38" s="150"/>
      <c r="I38" s="81"/>
      <c r="J38" s="81"/>
      <c r="K38" s="81"/>
      <c r="L38" s="81"/>
      <c r="M38" s="151"/>
    </row>
    <row r="39" spans="1:13" ht="15.5" x14ac:dyDescent="0.35">
      <c r="A39" s="227" t="s">
        <v>54</v>
      </c>
      <c r="B39" s="228"/>
      <c r="C39" s="228"/>
      <c r="D39" s="228"/>
      <c r="E39" s="228"/>
      <c r="F39" s="229"/>
      <c r="H39" s="227" t="s">
        <v>54</v>
      </c>
      <c r="I39" s="228"/>
      <c r="J39" s="228"/>
      <c r="K39" s="228"/>
      <c r="L39" s="228"/>
      <c r="M39" s="229"/>
    </row>
    <row r="40" spans="1:13" ht="15.5" x14ac:dyDescent="0.35">
      <c r="A40" s="230" t="s">
        <v>41</v>
      </c>
      <c r="B40" s="230"/>
      <c r="C40" s="230"/>
      <c r="D40" s="230"/>
      <c r="E40" s="230"/>
      <c r="F40" s="84" t="s">
        <v>42</v>
      </c>
      <c r="H40" s="230" t="s">
        <v>41</v>
      </c>
      <c r="I40" s="230"/>
      <c r="J40" s="230"/>
      <c r="K40" s="230"/>
      <c r="L40" s="230"/>
      <c r="M40" s="84" t="s">
        <v>42</v>
      </c>
    </row>
    <row r="41" spans="1:13" ht="16.5" x14ac:dyDescent="0.35">
      <c r="A41" s="230"/>
      <c r="B41" s="230"/>
      <c r="C41" s="230"/>
      <c r="D41" s="230"/>
      <c r="E41" s="230"/>
      <c r="F41" s="85" t="s">
        <v>48</v>
      </c>
      <c r="G41" s="77"/>
      <c r="H41" s="230"/>
      <c r="I41" s="230"/>
      <c r="J41" s="230"/>
      <c r="K41" s="230"/>
      <c r="L41" s="230"/>
      <c r="M41" s="85" t="s">
        <v>48</v>
      </c>
    </row>
    <row r="42" spans="1:13" ht="31" x14ac:dyDescent="0.35">
      <c r="A42" s="90" t="s">
        <v>0</v>
      </c>
      <c r="B42" s="91" t="s">
        <v>43</v>
      </c>
      <c r="C42" s="91" t="s">
        <v>16</v>
      </c>
      <c r="D42" s="91" t="s">
        <v>45</v>
      </c>
      <c r="E42" s="90" t="s">
        <v>46</v>
      </c>
      <c r="F42" s="91" t="s">
        <v>44</v>
      </c>
      <c r="G42" s="77"/>
      <c r="H42" s="90" t="s">
        <v>0</v>
      </c>
      <c r="I42" s="91" t="s">
        <v>43</v>
      </c>
      <c r="J42" s="91" t="s">
        <v>16</v>
      </c>
      <c r="K42" s="91" t="s">
        <v>45</v>
      </c>
      <c r="L42" s="90" t="s">
        <v>46</v>
      </c>
      <c r="M42" s="91" t="s">
        <v>44</v>
      </c>
    </row>
    <row r="43" spans="1:13" ht="15.5" x14ac:dyDescent="0.35">
      <c r="A43" s="88">
        <v>1</v>
      </c>
      <c r="B43" s="16" t="str">
        <f>'Vou Add'!B18</f>
        <v>gjh fepZ</v>
      </c>
      <c r="C43" s="89">
        <v>10</v>
      </c>
      <c r="D43" s="16" t="s">
        <v>55</v>
      </c>
      <c r="E43" s="89">
        <v>30</v>
      </c>
      <c r="F43" s="89">
        <f>C43*E43</f>
        <v>300</v>
      </c>
      <c r="H43" s="88">
        <v>1</v>
      </c>
      <c r="I43" s="16" t="str">
        <f>'Vou Add'!H18</f>
        <v>gjh fepZ</v>
      </c>
      <c r="J43" s="89">
        <v>10</v>
      </c>
      <c r="K43" s="16" t="s">
        <v>55</v>
      </c>
      <c r="L43" s="89">
        <v>30</v>
      </c>
      <c r="M43" s="89">
        <f>J43*L43</f>
        <v>300</v>
      </c>
    </row>
    <row r="44" spans="1:13" ht="15.5" x14ac:dyDescent="0.35">
      <c r="A44" s="88">
        <v>2</v>
      </c>
      <c r="B44" s="16" t="str">
        <f>'Vou Add'!B19</f>
        <v>vkyw</v>
      </c>
      <c r="C44" s="89">
        <v>30</v>
      </c>
      <c r="D44" s="16" t="s">
        <v>55</v>
      </c>
      <c r="E44" s="89">
        <v>20</v>
      </c>
      <c r="F44" s="89">
        <f t="shared" ref="F44:F51" si="2">C44*E44</f>
        <v>600</v>
      </c>
      <c r="H44" s="88">
        <v>2</v>
      </c>
      <c r="I44" s="16" t="str">
        <f>'Vou Add'!H19</f>
        <v>vkyw</v>
      </c>
      <c r="J44" s="89">
        <v>30</v>
      </c>
      <c r="K44" s="16" t="s">
        <v>55</v>
      </c>
      <c r="L44" s="89">
        <v>20</v>
      </c>
      <c r="M44" s="89">
        <f t="shared" ref="M44:M49" si="3">J44*L44</f>
        <v>600</v>
      </c>
    </row>
    <row r="45" spans="1:13" ht="15.5" x14ac:dyDescent="0.35">
      <c r="A45" s="88">
        <v>3</v>
      </c>
      <c r="B45" s="16" t="s">
        <v>91</v>
      </c>
      <c r="C45" s="89">
        <v>7</v>
      </c>
      <c r="D45" s="16" t="s">
        <v>55</v>
      </c>
      <c r="E45" s="89">
        <v>30</v>
      </c>
      <c r="F45" s="89">
        <f t="shared" si="2"/>
        <v>210</v>
      </c>
      <c r="H45" s="88">
        <v>3</v>
      </c>
      <c r="I45" s="16" t="s">
        <v>91</v>
      </c>
      <c r="J45" s="89">
        <v>7</v>
      </c>
      <c r="K45" s="16" t="s">
        <v>55</v>
      </c>
      <c r="L45" s="89">
        <v>30</v>
      </c>
      <c r="M45" s="89">
        <f t="shared" si="3"/>
        <v>210</v>
      </c>
    </row>
    <row r="46" spans="1:13" ht="15.5" x14ac:dyDescent="0.35">
      <c r="A46" s="88">
        <v>4</v>
      </c>
      <c r="B46" s="16" t="str">
        <f>'Vou Add'!B21</f>
        <v>VekVj</v>
      </c>
      <c r="C46" s="89">
        <v>15</v>
      </c>
      <c r="D46" s="16" t="s">
        <v>55</v>
      </c>
      <c r="E46" s="89">
        <f>'Vou Add'!D21</f>
        <v>30</v>
      </c>
      <c r="F46" s="89">
        <f t="shared" si="2"/>
        <v>450</v>
      </c>
      <c r="H46" s="88">
        <v>4</v>
      </c>
      <c r="I46" s="16" t="str">
        <f>'Vou Add'!H21</f>
        <v>VekVj</v>
      </c>
      <c r="J46" s="89">
        <v>15</v>
      </c>
      <c r="K46" s="16" t="s">
        <v>55</v>
      </c>
      <c r="L46" s="89">
        <v>30</v>
      </c>
      <c r="M46" s="89">
        <f t="shared" si="3"/>
        <v>450</v>
      </c>
    </row>
    <row r="47" spans="1:13" ht="15.5" x14ac:dyDescent="0.35">
      <c r="A47" s="88">
        <v>5</v>
      </c>
      <c r="B47" s="16" t="str">
        <f>'Vou Add'!B22</f>
        <v>iRrk xksHkh</v>
      </c>
      <c r="C47" s="89">
        <v>10</v>
      </c>
      <c r="D47" s="16" t="s">
        <v>55</v>
      </c>
      <c r="E47" s="89">
        <v>24.2</v>
      </c>
      <c r="F47" s="89">
        <f t="shared" si="2"/>
        <v>242</v>
      </c>
      <c r="H47" s="88">
        <v>5</v>
      </c>
      <c r="I47" s="16" t="str">
        <f>'Vou Add'!H22</f>
        <v>iRrk xksHkh</v>
      </c>
      <c r="J47" s="89">
        <v>10</v>
      </c>
      <c r="K47" s="16" t="s">
        <v>55</v>
      </c>
      <c r="L47" s="89">
        <v>24</v>
      </c>
      <c r="M47" s="89">
        <f t="shared" si="3"/>
        <v>240</v>
      </c>
    </row>
    <row r="48" spans="1:13" ht="15.5" x14ac:dyDescent="0.35">
      <c r="A48" s="88">
        <v>6</v>
      </c>
      <c r="B48" s="16" t="s">
        <v>93</v>
      </c>
      <c r="C48" s="89">
        <v>30</v>
      </c>
      <c r="D48" s="16" t="s">
        <v>55</v>
      </c>
      <c r="E48" s="89">
        <f>'Vou Add'!D23</f>
        <v>30</v>
      </c>
      <c r="F48" s="89">
        <f t="shared" si="2"/>
        <v>900</v>
      </c>
      <c r="H48" s="88">
        <v>6</v>
      </c>
      <c r="I48" s="16" t="s">
        <v>93</v>
      </c>
      <c r="J48" s="89">
        <v>30</v>
      </c>
      <c r="K48" s="16" t="s">
        <v>55</v>
      </c>
      <c r="L48" s="89">
        <v>30</v>
      </c>
      <c r="M48" s="89">
        <f t="shared" si="3"/>
        <v>900</v>
      </c>
    </row>
    <row r="49" spans="1:13" ht="15.5" x14ac:dyDescent="0.35">
      <c r="A49" s="88">
        <v>7</v>
      </c>
      <c r="B49" s="16" t="s">
        <v>96</v>
      </c>
      <c r="C49" s="89">
        <v>30</v>
      </c>
      <c r="D49" s="16" t="s">
        <v>55</v>
      </c>
      <c r="E49" s="89">
        <f>'Vou Add'!D24</f>
        <v>30</v>
      </c>
      <c r="F49" s="89">
        <f t="shared" si="2"/>
        <v>900</v>
      </c>
      <c r="H49" s="88">
        <v>7</v>
      </c>
      <c r="I49" s="16" t="s">
        <v>96</v>
      </c>
      <c r="J49" s="89">
        <v>30</v>
      </c>
      <c r="K49" s="16" t="s">
        <v>55</v>
      </c>
      <c r="L49" s="89">
        <v>30</v>
      </c>
      <c r="M49" s="89">
        <f t="shared" si="3"/>
        <v>900</v>
      </c>
    </row>
    <row r="50" spans="1:13" ht="15.5" x14ac:dyDescent="0.35">
      <c r="A50" s="88">
        <v>8</v>
      </c>
      <c r="B50" s="16"/>
      <c r="C50" s="89"/>
      <c r="D50" s="16"/>
      <c r="E50" s="89"/>
      <c r="F50" s="89">
        <f t="shared" si="2"/>
        <v>0</v>
      </c>
      <c r="H50" s="1"/>
      <c r="I50" s="82"/>
      <c r="J50" s="2"/>
      <c r="K50" s="82"/>
      <c r="L50" s="2"/>
      <c r="M50" s="2"/>
    </row>
    <row r="51" spans="1:13" ht="15.5" x14ac:dyDescent="0.35">
      <c r="A51" s="88">
        <v>9</v>
      </c>
      <c r="B51" s="16"/>
      <c r="C51" s="89"/>
      <c r="D51" s="16"/>
      <c r="E51" s="89"/>
      <c r="F51" s="89">
        <f t="shared" si="2"/>
        <v>0</v>
      </c>
      <c r="H51" s="1"/>
      <c r="I51" s="82"/>
      <c r="J51" s="2"/>
      <c r="K51" s="82"/>
      <c r="L51" s="2"/>
      <c r="M51" s="2"/>
    </row>
    <row r="52" spans="1:13" ht="15.5" x14ac:dyDescent="0.35">
      <c r="A52" s="1"/>
      <c r="B52" s="82"/>
      <c r="C52" s="2"/>
      <c r="D52" s="82"/>
      <c r="E52" s="158" t="s">
        <v>72</v>
      </c>
      <c r="F52" s="2">
        <v>0</v>
      </c>
      <c r="H52" s="1"/>
      <c r="I52" s="82"/>
      <c r="J52" s="2"/>
      <c r="K52" s="82"/>
      <c r="L52" s="158" t="s">
        <v>72</v>
      </c>
      <c r="M52" s="2">
        <v>0</v>
      </c>
    </row>
    <row r="53" spans="1:13" ht="15.5" x14ac:dyDescent="0.35">
      <c r="A53" s="216" t="s">
        <v>34</v>
      </c>
      <c r="B53" s="217"/>
      <c r="C53" s="86"/>
      <c r="D53" s="87"/>
      <c r="E53" s="86"/>
      <c r="F53" s="86">
        <f>SUM(F43:F52)</f>
        <v>3602</v>
      </c>
      <c r="H53" s="216" t="s">
        <v>34</v>
      </c>
      <c r="I53" s="217"/>
      <c r="J53" s="86"/>
      <c r="K53" s="87"/>
      <c r="L53" s="86"/>
      <c r="M53" s="86">
        <f>SUM(M43:M52)</f>
        <v>3600</v>
      </c>
    </row>
    <row r="54" spans="1:13" ht="16.5" x14ac:dyDescent="0.35">
      <c r="A54" s="218" t="s">
        <v>51</v>
      </c>
      <c r="B54" s="219"/>
      <c r="C54" s="219"/>
      <c r="D54" s="152"/>
      <c r="E54" s="152"/>
      <c r="F54" s="153"/>
      <c r="H54" s="218" t="s">
        <v>51</v>
      </c>
      <c r="I54" s="219"/>
      <c r="J54" s="219"/>
      <c r="K54" s="152"/>
      <c r="L54" s="152"/>
      <c r="M54" s="153"/>
    </row>
    <row r="55" spans="1:13" x14ac:dyDescent="0.35">
      <c r="A55" s="154"/>
      <c r="B55" s="80"/>
      <c r="C55" s="80"/>
      <c r="D55" s="80"/>
      <c r="E55" s="80"/>
      <c r="F55" s="155"/>
      <c r="H55" s="154"/>
      <c r="I55" s="80"/>
      <c r="J55" s="80"/>
      <c r="K55" s="80"/>
      <c r="L55" s="80"/>
      <c r="M55" s="155"/>
    </row>
    <row r="56" spans="1:13" x14ac:dyDescent="0.35">
      <c r="A56" s="154"/>
      <c r="B56" s="80"/>
      <c r="C56" s="80"/>
      <c r="D56" s="80"/>
      <c r="E56" s="80"/>
      <c r="F56" s="155"/>
      <c r="H56" s="154"/>
      <c r="I56" s="80"/>
      <c r="J56" s="80"/>
      <c r="K56" s="80"/>
      <c r="L56" s="80"/>
      <c r="M56" s="155"/>
    </row>
    <row r="57" spans="1:13" ht="16.5" x14ac:dyDescent="0.35">
      <c r="A57" s="220" t="s">
        <v>52</v>
      </c>
      <c r="B57" s="221"/>
      <c r="C57" s="221"/>
      <c r="D57" s="222" t="s">
        <v>53</v>
      </c>
      <c r="E57" s="222"/>
      <c r="F57" s="223"/>
      <c r="H57" s="220" t="s">
        <v>52</v>
      </c>
      <c r="I57" s="221"/>
      <c r="J57" s="221"/>
      <c r="K57" s="222" t="s">
        <v>53</v>
      </c>
      <c r="L57" s="222"/>
      <c r="M57" s="223"/>
    </row>
    <row r="58" spans="1:13" ht="16.5" x14ac:dyDescent="0.35">
      <c r="A58" s="147" t="s">
        <v>47</v>
      </c>
      <c r="B58" s="148"/>
      <c r="C58" s="240" t="s">
        <v>50</v>
      </c>
      <c r="D58" s="240"/>
      <c r="E58" s="241" t="s">
        <v>70</v>
      </c>
      <c r="F58" s="242"/>
      <c r="G58" s="78"/>
      <c r="H58" s="147" t="s">
        <v>47</v>
      </c>
      <c r="I58" s="148"/>
      <c r="J58" s="240" t="s">
        <v>50</v>
      </c>
      <c r="K58" s="240"/>
      <c r="L58" s="241" t="s">
        <v>70</v>
      </c>
      <c r="M58" s="242"/>
    </row>
    <row r="59" spans="1:13" ht="16.5" x14ac:dyDescent="0.35">
      <c r="A59" s="243" t="str">
        <f>+A2</f>
        <v>dk;kZy;% ,l,elh jktdh; mPp ek/;fed fo|ky;]mMokyk ial chnklj</v>
      </c>
      <c r="B59" s="244"/>
      <c r="C59" s="244"/>
      <c r="D59" s="244"/>
      <c r="E59" s="244"/>
      <c r="F59" s="245"/>
      <c r="G59" s="78"/>
      <c r="H59" s="243" t="str">
        <f>+A59</f>
        <v>dk;kZy;% ,l,elh jktdh; mPp ek/;fed fo|ky;]mMokyk ial chnklj</v>
      </c>
      <c r="I59" s="244"/>
      <c r="J59" s="244"/>
      <c r="K59" s="244"/>
      <c r="L59" s="244"/>
      <c r="M59" s="245"/>
    </row>
    <row r="60" spans="1:13" ht="16.5" x14ac:dyDescent="0.35">
      <c r="A60" s="231" t="s">
        <v>37</v>
      </c>
      <c r="B60" s="232"/>
      <c r="C60" s="232"/>
      <c r="D60" s="232"/>
      <c r="E60" s="232"/>
      <c r="F60" s="233"/>
      <c r="G60" s="78"/>
      <c r="H60" s="231" t="s">
        <v>37</v>
      </c>
      <c r="I60" s="232"/>
      <c r="J60" s="232"/>
      <c r="K60" s="232"/>
      <c r="L60" s="232"/>
      <c r="M60" s="233"/>
    </row>
    <row r="61" spans="1:13" ht="16.5" x14ac:dyDescent="0.35">
      <c r="A61" s="149" t="s">
        <v>38</v>
      </c>
      <c r="B61" s="234" t="s">
        <v>98</v>
      </c>
      <c r="C61" s="234"/>
      <c r="D61" s="234"/>
      <c r="E61" s="234"/>
      <c r="F61" s="235"/>
      <c r="G61" s="78"/>
      <c r="H61" s="149" t="s">
        <v>38</v>
      </c>
      <c r="I61" s="234" t="str">
        <f>B61</f>
        <v>veku Qy lCth Hk.Mkj lk.Mok</v>
      </c>
      <c r="J61" s="234"/>
      <c r="K61" s="234"/>
      <c r="L61" s="234"/>
      <c r="M61" s="235"/>
    </row>
    <row r="62" spans="1:13" ht="16.5" x14ac:dyDescent="0.35">
      <c r="A62" s="236" t="s">
        <v>39</v>
      </c>
      <c r="B62" s="237"/>
      <c r="C62" s="238"/>
      <c r="D62" s="238"/>
      <c r="E62" s="238"/>
      <c r="F62" s="239"/>
      <c r="G62" s="78"/>
      <c r="H62" s="236" t="s">
        <v>39</v>
      </c>
      <c r="I62" s="237"/>
      <c r="J62" s="238"/>
      <c r="K62" s="238"/>
      <c r="L62" s="238"/>
      <c r="M62" s="239"/>
    </row>
    <row r="63" spans="1:13" ht="21" customHeight="1" x14ac:dyDescent="0.35">
      <c r="A63" s="150" t="s">
        <v>40</v>
      </c>
      <c r="B63" s="159">
        <f>F76</f>
        <v>1084</v>
      </c>
      <c r="C63" s="81"/>
      <c r="D63" s="81"/>
      <c r="E63" s="81"/>
      <c r="F63" s="151"/>
      <c r="G63" s="78"/>
      <c r="H63" s="150" t="s">
        <v>40</v>
      </c>
      <c r="I63" s="159">
        <f>M76</f>
        <v>654</v>
      </c>
      <c r="J63" s="81"/>
      <c r="K63" s="81"/>
      <c r="L63" s="81"/>
      <c r="M63" s="151"/>
    </row>
    <row r="64" spans="1:13" ht="34.5" customHeight="1" x14ac:dyDescent="0.35">
      <c r="A64" s="224" t="s">
        <v>49</v>
      </c>
      <c r="B64" s="225"/>
      <c r="C64" s="225"/>
      <c r="D64" s="225"/>
      <c r="E64" s="225"/>
      <c r="F64" s="226"/>
      <c r="G64" s="79"/>
      <c r="H64" s="224" t="s">
        <v>49</v>
      </c>
      <c r="I64" s="225"/>
      <c r="J64" s="225"/>
      <c r="K64" s="225"/>
      <c r="L64" s="225"/>
      <c r="M64" s="226"/>
    </row>
    <row r="65" spans="1:13" ht="16.5" x14ac:dyDescent="0.35">
      <c r="A65" s="150"/>
      <c r="B65" s="81"/>
      <c r="C65" s="81"/>
      <c r="D65" s="81"/>
      <c r="E65" s="81"/>
      <c r="F65" s="151"/>
      <c r="G65" s="78"/>
      <c r="H65" s="150"/>
      <c r="I65" s="81"/>
      <c r="J65" s="81"/>
      <c r="K65" s="81"/>
      <c r="L65" s="81"/>
      <c r="M65" s="151"/>
    </row>
    <row r="66" spans="1:13" ht="15.5" x14ac:dyDescent="0.35">
      <c r="A66" s="227" t="s">
        <v>54</v>
      </c>
      <c r="B66" s="228"/>
      <c r="C66" s="228"/>
      <c r="D66" s="228"/>
      <c r="E66" s="228"/>
      <c r="F66" s="229"/>
      <c r="H66" s="227" t="s">
        <v>54</v>
      </c>
      <c r="I66" s="228"/>
      <c r="J66" s="228"/>
      <c r="K66" s="228"/>
      <c r="L66" s="228"/>
      <c r="M66" s="229"/>
    </row>
    <row r="67" spans="1:13" ht="15.5" x14ac:dyDescent="0.35">
      <c r="A67" s="230" t="s">
        <v>41</v>
      </c>
      <c r="B67" s="230"/>
      <c r="C67" s="230"/>
      <c r="D67" s="230"/>
      <c r="E67" s="230"/>
      <c r="F67" s="84" t="s">
        <v>42</v>
      </c>
      <c r="H67" s="230" t="s">
        <v>41</v>
      </c>
      <c r="I67" s="230"/>
      <c r="J67" s="230"/>
      <c r="K67" s="230"/>
      <c r="L67" s="230"/>
      <c r="M67" s="84" t="s">
        <v>42</v>
      </c>
    </row>
    <row r="68" spans="1:13" ht="16.5" x14ac:dyDescent="0.35">
      <c r="A68" s="230"/>
      <c r="B68" s="230"/>
      <c r="C68" s="230"/>
      <c r="D68" s="230"/>
      <c r="E68" s="230"/>
      <c r="F68" s="85" t="s">
        <v>48</v>
      </c>
      <c r="G68" s="77"/>
      <c r="H68" s="230"/>
      <c r="I68" s="230"/>
      <c r="J68" s="230"/>
      <c r="K68" s="230"/>
      <c r="L68" s="230"/>
      <c r="M68" s="85" t="s">
        <v>48</v>
      </c>
    </row>
    <row r="69" spans="1:13" ht="31" x14ac:dyDescent="0.35">
      <c r="A69" s="90" t="s">
        <v>0</v>
      </c>
      <c r="B69" s="91" t="s">
        <v>43</v>
      </c>
      <c r="C69" s="91" t="s">
        <v>16</v>
      </c>
      <c r="D69" s="91" t="s">
        <v>45</v>
      </c>
      <c r="E69" s="90" t="s">
        <v>46</v>
      </c>
      <c r="F69" s="91" t="s">
        <v>44</v>
      </c>
      <c r="G69" s="77"/>
      <c r="H69" s="90" t="s">
        <v>0</v>
      </c>
      <c r="I69" s="91" t="s">
        <v>43</v>
      </c>
      <c r="J69" s="91" t="s">
        <v>16</v>
      </c>
      <c r="K69" s="91" t="s">
        <v>45</v>
      </c>
      <c r="L69" s="90" t="s">
        <v>46</v>
      </c>
      <c r="M69" s="91" t="s">
        <v>44</v>
      </c>
    </row>
    <row r="70" spans="1:13" ht="15.5" x14ac:dyDescent="0.35">
      <c r="A70" s="88">
        <v>1</v>
      </c>
      <c r="B70" s="16" t="str">
        <f>'Vou Add'!B27</f>
        <v>dsyk</v>
      </c>
      <c r="C70" s="89">
        <f>'Vou Add'!C27</f>
        <v>22</v>
      </c>
      <c r="D70" s="16" t="s">
        <v>55</v>
      </c>
      <c r="E70" s="89">
        <f>'Vou Add'!D27</f>
        <v>22</v>
      </c>
      <c r="F70" s="89">
        <f>'Vou Add'!E27</f>
        <v>484</v>
      </c>
      <c r="H70" s="88">
        <v>1</v>
      </c>
      <c r="I70" s="16" t="str">
        <f>'Vou Add'!H27</f>
        <v>dsyk</v>
      </c>
      <c r="J70" s="89">
        <f>'Vou Add'!I27</f>
        <v>12</v>
      </c>
      <c r="K70" s="16" t="s">
        <v>55</v>
      </c>
      <c r="L70" s="89">
        <f>'Vou Add'!J27</f>
        <v>22</v>
      </c>
      <c r="M70" s="89">
        <f>'Vou Add'!K27</f>
        <v>264</v>
      </c>
    </row>
    <row r="71" spans="1:13" ht="15.5" x14ac:dyDescent="0.35">
      <c r="A71" s="88">
        <v>2</v>
      </c>
      <c r="B71" s="16" t="str">
        <f>'Vou Add'!B28</f>
        <v>larjk</v>
      </c>
      <c r="C71" s="89">
        <f>'Vou Add'!C28</f>
        <v>20</v>
      </c>
      <c r="D71" s="16" t="s">
        <v>55</v>
      </c>
      <c r="E71" s="89">
        <f>'Vou Add'!D28</f>
        <v>30</v>
      </c>
      <c r="F71" s="89">
        <f>'Vou Add'!E28</f>
        <v>600</v>
      </c>
      <c r="H71" s="88">
        <v>2</v>
      </c>
      <c r="I71" s="16" t="str">
        <f>'Vou Add'!H28</f>
        <v>larjk</v>
      </c>
      <c r="J71" s="89">
        <f>'Vou Add'!I28</f>
        <v>13</v>
      </c>
      <c r="K71" s="16" t="s">
        <v>55</v>
      </c>
      <c r="L71" s="89">
        <f>'Vou Add'!J28</f>
        <v>30</v>
      </c>
      <c r="M71" s="89">
        <f>'Vou Add'!K28</f>
        <v>390</v>
      </c>
    </row>
    <row r="72" spans="1:13" ht="15.5" x14ac:dyDescent="0.35">
      <c r="A72" s="88">
        <v>3</v>
      </c>
      <c r="B72" s="16"/>
      <c r="C72" s="89"/>
      <c r="D72" s="16"/>
      <c r="E72" s="89"/>
      <c r="F72" s="89"/>
      <c r="H72" s="88">
        <v>3</v>
      </c>
      <c r="I72" s="16"/>
      <c r="J72" s="89"/>
      <c r="K72" s="16"/>
      <c r="L72" s="89"/>
      <c r="M72" s="89"/>
    </row>
    <row r="73" spans="1:13" ht="15.5" x14ac:dyDescent="0.35">
      <c r="A73" s="88">
        <v>4</v>
      </c>
      <c r="B73" s="16"/>
      <c r="C73" s="89"/>
      <c r="D73" s="16"/>
      <c r="E73" s="89"/>
      <c r="F73" s="89"/>
      <c r="H73" s="88">
        <v>4</v>
      </c>
      <c r="I73" s="16"/>
      <c r="J73" s="89"/>
      <c r="K73" s="16"/>
      <c r="L73" s="89"/>
      <c r="M73" s="89"/>
    </row>
    <row r="74" spans="1:13" ht="15.5" x14ac:dyDescent="0.35">
      <c r="A74" s="1"/>
      <c r="B74" s="82"/>
      <c r="C74" s="2"/>
      <c r="D74" s="82"/>
      <c r="E74" s="2"/>
      <c r="F74" s="2"/>
      <c r="H74" s="1"/>
      <c r="I74" s="82"/>
      <c r="J74" s="2"/>
      <c r="K74" s="82"/>
      <c r="L74" s="2"/>
      <c r="M74" s="2"/>
    </row>
    <row r="75" spans="1:13" ht="15.5" x14ac:dyDescent="0.35">
      <c r="A75" s="1"/>
      <c r="B75" s="82"/>
      <c r="C75" s="2"/>
      <c r="D75" s="82"/>
      <c r="E75" s="158" t="s">
        <v>72</v>
      </c>
      <c r="F75" s="2">
        <v>0</v>
      </c>
      <c r="H75" s="1"/>
      <c r="I75" s="82"/>
      <c r="J75" s="2"/>
      <c r="K75" s="82"/>
      <c r="L75" s="158" t="s">
        <v>72</v>
      </c>
      <c r="M75" s="2">
        <v>0</v>
      </c>
    </row>
    <row r="76" spans="1:13" ht="15.5" x14ac:dyDescent="0.35">
      <c r="A76" s="216" t="s">
        <v>34</v>
      </c>
      <c r="B76" s="217"/>
      <c r="C76" s="86"/>
      <c r="D76" s="87"/>
      <c r="E76" s="86"/>
      <c r="F76" s="86">
        <f>SUM(F70:F75)</f>
        <v>1084</v>
      </c>
      <c r="H76" s="216" t="s">
        <v>34</v>
      </c>
      <c r="I76" s="217"/>
      <c r="J76" s="86"/>
      <c r="K76" s="87"/>
      <c r="L76" s="86"/>
      <c r="M76" s="86">
        <f>SUM(M70:M75)</f>
        <v>654</v>
      </c>
    </row>
    <row r="77" spans="1:13" ht="16.5" x14ac:dyDescent="0.35">
      <c r="A77" s="218" t="s">
        <v>51</v>
      </c>
      <c r="B77" s="219"/>
      <c r="C77" s="219"/>
      <c r="D77" s="152"/>
      <c r="E77" s="152"/>
      <c r="F77" s="153"/>
      <c r="H77" s="218" t="s">
        <v>51</v>
      </c>
      <c r="I77" s="219"/>
      <c r="J77" s="219"/>
      <c r="K77" s="152"/>
      <c r="L77" s="152"/>
      <c r="M77" s="153"/>
    </row>
    <row r="78" spans="1:13" x14ac:dyDescent="0.35">
      <c r="A78" s="154"/>
      <c r="B78" s="80"/>
      <c r="C78" s="80"/>
      <c r="D78" s="80"/>
      <c r="E78" s="80"/>
      <c r="F78" s="155"/>
      <c r="H78" s="154"/>
      <c r="I78" s="80"/>
      <c r="J78" s="80"/>
      <c r="K78" s="80"/>
      <c r="L78" s="80"/>
      <c r="M78" s="155"/>
    </row>
    <row r="79" spans="1:13" x14ac:dyDescent="0.35">
      <c r="A79" s="154"/>
      <c r="B79" s="80"/>
      <c r="C79" s="80"/>
      <c r="D79" s="80"/>
      <c r="E79" s="80"/>
      <c r="F79" s="155"/>
      <c r="H79" s="154"/>
      <c r="I79" s="80"/>
      <c r="J79" s="80"/>
      <c r="K79" s="80"/>
      <c r="L79" s="80"/>
      <c r="M79" s="155"/>
    </row>
    <row r="80" spans="1:13" ht="16.5" x14ac:dyDescent="0.35">
      <c r="A80" s="220" t="s">
        <v>52</v>
      </c>
      <c r="B80" s="221"/>
      <c r="C80" s="221"/>
      <c r="D80" s="222" t="s">
        <v>53</v>
      </c>
      <c r="E80" s="222"/>
      <c r="F80" s="223"/>
      <c r="H80" s="220" t="s">
        <v>52</v>
      </c>
      <c r="I80" s="221"/>
      <c r="J80" s="221"/>
      <c r="K80" s="222" t="s">
        <v>53</v>
      </c>
      <c r="L80" s="222"/>
      <c r="M80" s="223"/>
    </row>
    <row r="81" spans="1:13" ht="16.5" x14ac:dyDescent="0.35">
      <c r="A81" s="147" t="s">
        <v>47</v>
      </c>
      <c r="B81" s="148">
        <f>B58</f>
        <v>0</v>
      </c>
      <c r="C81" s="240" t="s">
        <v>50</v>
      </c>
      <c r="D81" s="240"/>
      <c r="E81" s="241" t="s">
        <v>70</v>
      </c>
      <c r="F81" s="242"/>
      <c r="G81" s="78"/>
      <c r="H81" s="147" t="s">
        <v>47</v>
      </c>
      <c r="I81" s="148">
        <f>I58</f>
        <v>0</v>
      </c>
      <c r="J81" s="240" t="s">
        <v>50</v>
      </c>
      <c r="K81" s="240"/>
      <c r="L81" s="241" t="s">
        <v>70</v>
      </c>
      <c r="M81" s="242"/>
    </row>
    <row r="82" spans="1:13" ht="16.5" x14ac:dyDescent="0.35">
      <c r="A82" s="243" t="s">
        <v>92</v>
      </c>
      <c r="B82" s="244"/>
      <c r="C82" s="244"/>
      <c r="D82" s="244"/>
      <c r="E82" s="244"/>
      <c r="F82" s="245"/>
      <c r="G82" s="78"/>
      <c r="H82" s="243" t="s">
        <v>92</v>
      </c>
      <c r="I82" s="244"/>
      <c r="J82" s="244"/>
      <c r="K82" s="244"/>
      <c r="L82" s="244"/>
      <c r="M82" s="245"/>
    </row>
    <row r="83" spans="1:13" ht="16.5" x14ac:dyDescent="0.35">
      <c r="A83" s="231" t="s">
        <v>37</v>
      </c>
      <c r="B83" s="232"/>
      <c r="C83" s="232"/>
      <c r="D83" s="232"/>
      <c r="E83" s="232"/>
      <c r="F83" s="233"/>
      <c r="G83" s="78"/>
      <c r="H83" s="231" t="s">
        <v>37</v>
      </c>
      <c r="I83" s="232"/>
      <c r="J83" s="232"/>
      <c r="K83" s="232"/>
      <c r="L83" s="232"/>
      <c r="M83" s="233"/>
    </row>
    <row r="84" spans="1:13" ht="16.5" x14ac:dyDescent="0.35">
      <c r="A84" s="149" t="s">
        <v>38</v>
      </c>
      <c r="B84" s="234" t="s">
        <v>94</v>
      </c>
      <c r="C84" s="234"/>
      <c r="D84" s="234"/>
      <c r="E84" s="234"/>
      <c r="F84" s="235"/>
      <c r="G84" s="78"/>
      <c r="H84" s="149" t="s">
        <v>38</v>
      </c>
      <c r="I84" s="234" t="str">
        <f>B84</f>
        <v>lat; iztkir iq= Jh cq/kkjke iztkir</v>
      </c>
      <c r="J84" s="234"/>
      <c r="K84" s="234"/>
      <c r="L84" s="234"/>
      <c r="M84" s="235"/>
    </row>
    <row r="85" spans="1:13" ht="16.5" x14ac:dyDescent="0.35">
      <c r="A85" s="236" t="s">
        <v>39</v>
      </c>
      <c r="B85" s="237"/>
      <c r="C85" s="238"/>
      <c r="D85" s="238"/>
      <c r="E85" s="238"/>
      <c r="F85" s="239"/>
      <c r="G85" s="78"/>
      <c r="H85" s="236" t="s">
        <v>39</v>
      </c>
      <c r="I85" s="237"/>
      <c r="J85" s="238"/>
      <c r="K85" s="238"/>
      <c r="L85" s="238"/>
      <c r="M85" s="239"/>
    </row>
    <row r="86" spans="1:13" ht="27" customHeight="1" x14ac:dyDescent="0.35">
      <c r="A86" s="150" t="s">
        <v>40</v>
      </c>
      <c r="B86" s="159">
        <f>F99</f>
        <v>212</v>
      </c>
      <c r="C86" s="81"/>
      <c r="D86" s="81"/>
      <c r="E86" s="81"/>
      <c r="F86" s="151"/>
      <c r="G86" s="78"/>
      <c r="H86" s="150" t="s">
        <v>40</v>
      </c>
      <c r="I86" s="159">
        <f>M99</f>
        <v>156</v>
      </c>
      <c r="J86" s="81"/>
      <c r="K86" s="81"/>
      <c r="L86" s="81"/>
      <c r="M86" s="151"/>
    </row>
    <row r="87" spans="1:13" ht="36.75" customHeight="1" x14ac:dyDescent="0.35">
      <c r="A87" s="224" t="s">
        <v>49</v>
      </c>
      <c r="B87" s="225"/>
      <c r="C87" s="225"/>
      <c r="D87" s="225"/>
      <c r="E87" s="225"/>
      <c r="F87" s="226"/>
      <c r="G87" s="79"/>
      <c r="H87" s="224" t="s">
        <v>49</v>
      </c>
      <c r="I87" s="225"/>
      <c r="J87" s="225"/>
      <c r="K87" s="225"/>
      <c r="L87" s="225"/>
      <c r="M87" s="226"/>
    </row>
    <row r="88" spans="1:13" ht="22.5" customHeight="1" x14ac:dyDescent="0.35">
      <c r="A88" s="150"/>
      <c r="B88" s="81"/>
      <c r="C88" s="81"/>
      <c r="D88" s="81"/>
      <c r="E88" s="81"/>
      <c r="F88" s="151"/>
      <c r="G88" s="78"/>
      <c r="H88" s="150"/>
      <c r="I88" s="81"/>
      <c r="J88" s="81"/>
      <c r="K88" s="81"/>
      <c r="L88" s="81"/>
      <c r="M88" s="151"/>
    </row>
    <row r="89" spans="1:13" ht="15.5" x14ac:dyDescent="0.35">
      <c r="A89" s="227" t="s">
        <v>54</v>
      </c>
      <c r="B89" s="228"/>
      <c r="C89" s="228"/>
      <c r="D89" s="228"/>
      <c r="E89" s="228"/>
      <c r="F89" s="229"/>
      <c r="H89" s="227" t="s">
        <v>54</v>
      </c>
      <c r="I89" s="228"/>
      <c r="J89" s="228"/>
      <c r="K89" s="228"/>
      <c r="L89" s="228"/>
      <c r="M89" s="229"/>
    </row>
    <row r="90" spans="1:13" ht="15.5" x14ac:dyDescent="0.35">
      <c r="A90" s="230" t="s">
        <v>41</v>
      </c>
      <c r="B90" s="230"/>
      <c r="C90" s="230"/>
      <c r="D90" s="230"/>
      <c r="E90" s="230"/>
      <c r="F90" s="84" t="s">
        <v>42</v>
      </c>
      <c r="H90" s="230" t="s">
        <v>41</v>
      </c>
      <c r="I90" s="230"/>
      <c r="J90" s="230"/>
      <c r="K90" s="230"/>
      <c r="L90" s="230"/>
      <c r="M90" s="84" t="s">
        <v>42</v>
      </c>
    </row>
    <row r="91" spans="1:13" ht="16.5" x14ac:dyDescent="0.35">
      <c r="A91" s="230"/>
      <c r="B91" s="230"/>
      <c r="C91" s="230"/>
      <c r="D91" s="230"/>
      <c r="E91" s="230"/>
      <c r="F91" s="85" t="s">
        <v>48</v>
      </c>
      <c r="G91" s="77"/>
      <c r="H91" s="230"/>
      <c r="I91" s="230"/>
      <c r="J91" s="230"/>
      <c r="K91" s="230"/>
      <c r="L91" s="230"/>
      <c r="M91" s="85" t="s">
        <v>48</v>
      </c>
    </row>
    <row r="92" spans="1:13" ht="31" x14ac:dyDescent="0.35">
      <c r="A92" s="90" t="s">
        <v>0</v>
      </c>
      <c r="B92" s="91" t="s">
        <v>43</v>
      </c>
      <c r="C92" s="91" t="s">
        <v>16</v>
      </c>
      <c r="D92" s="91" t="s">
        <v>45</v>
      </c>
      <c r="E92" s="90" t="s">
        <v>46</v>
      </c>
      <c r="F92" s="91" t="s">
        <v>44</v>
      </c>
      <c r="G92" s="77"/>
      <c r="H92" s="90" t="s">
        <v>0</v>
      </c>
      <c r="I92" s="91" t="s">
        <v>43</v>
      </c>
      <c r="J92" s="91" t="s">
        <v>16</v>
      </c>
      <c r="K92" s="91" t="s">
        <v>45</v>
      </c>
      <c r="L92" s="90" t="s">
        <v>46</v>
      </c>
      <c r="M92" s="91" t="s">
        <v>44</v>
      </c>
    </row>
    <row r="93" spans="1:13" ht="15.5" x14ac:dyDescent="0.35">
      <c r="A93" s="88">
        <v>1</v>
      </c>
      <c r="B93" s="16" t="str">
        <f>'Vou Add'!B31</f>
        <v>vkVk filkbZ</v>
      </c>
      <c r="C93" s="89">
        <f>'Vou Add'!C31</f>
        <v>106.1</v>
      </c>
      <c r="D93" s="16" t="s">
        <v>55</v>
      </c>
      <c r="E93" s="89">
        <f>'Vou Add'!D31</f>
        <v>2</v>
      </c>
      <c r="F93" s="89">
        <f>'Vou Add'!E31</f>
        <v>212.2</v>
      </c>
      <c r="H93" s="88">
        <v>1</v>
      </c>
      <c r="I93" s="16" t="str">
        <f>'Vou Add'!H31</f>
        <v>vkVk filkbZ</v>
      </c>
      <c r="J93" s="89">
        <f>'Vou Add'!I31</f>
        <v>78.150000000000006</v>
      </c>
      <c r="K93" s="16" t="s">
        <v>55</v>
      </c>
      <c r="L93" s="89">
        <f>'Vou Add'!J31</f>
        <v>2</v>
      </c>
      <c r="M93" s="89">
        <f>'Vou Add'!K31</f>
        <v>156.30000000000001</v>
      </c>
    </row>
    <row r="94" spans="1:13" ht="15.5" x14ac:dyDescent="0.35">
      <c r="A94" s="88">
        <v>2</v>
      </c>
      <c r="B94" s="16"/>
      <c r="C94" s="89"/>
      <c r="D94" s="16"/>
      <c r="E94" s="89"/>
      <c r="F94" s="89"/>
      <c r="H94" s="88">
        <v>2</v>
      </c>
      <c r="I94" s="16"/>
      <c r="J94" s="89"/>
      <c r="K94" s="16"/>
      <c r="L94" s="89"/>
      <c r="M94" s="89"/>
    </row>
    <row r="95" spans="1:13" ht="15.5" x14ac:dyDescent="0.35">
      <c r="A95" s="88">
        <v>3</v>
      </c>
      <c r="B95" s="16"/>
      <c r="C95" s="89"/>
      <c r="D95" s="16"/>
      <c r="E95" s="89"/>
      <c r="F95" s="89"/>
      <c r="H95" s="88">
        <v>3</v>
      </c>
      <c r="I95" s="16"/>
      <c r="J95" s="89"/>
      <c r="K95" s="16"/>
      <c r="L95" s="89"/>
      <c r="M95" s="89"/>
    </row>
    <row r="96" spans="1:13" ht="15.5" x14ac:dyDescent="0.35">
      <c r="A96" s="88">
        <v>4</v>
      </c>
      <c r="B96" s="16"/>
      <c r="C96" s="89"/>
      <c r="D96" s="16"/>
      <c r="E96" s="89"/>
      <c r="F96" s="89"/>
      <c r="H96" s="88">
        <v>4</v>
      </c>
      <c r="I96" s="16"/>
      <c r="J96" s="89"/>
      <c r="K96" s="16"/>
      <c r="L96" s="89"/>
      <c r="M96" s="89"/>
    </row>
    <row r="97" spans="1:14" ht="15.5" x14ac:dyDescent="0.35">
      <c r="A97" s="1"/>
      <c r="B97" s="82"/>
      <c r="C97" s="2"/>
      <c r="D97" s="82"/>
      <c r="E97" s="2"/>
      <c r="F97" s="2"/>
      <c r="H97" s="1"/>
      <c r="I97" s="82"/>
      <c r="J97" s="2"/>
      <c r="K97" s="82"/>
      <c r="L97" s="2"/>
      <c r="M97" s="2"/>
    </row>
    <row r="98" spans="1:14" ht="15.5" x14ac:dyDescent="0.35">
      <c r="A98" s="1"/>
      <c r="B98" s="82"/>
      <c r="C98" s="2"/>
      <c r="D98" s="82"/>
      <c r="E98" s="158" t="s">
        <v>72</v>
      </c>
      <c r="F98" s="2">
        <v>-0.2</v>
      </c>
      <c r="H98" s="1"/>
      <c r="I98" s="82"/>
      <c r="J98" s="2"/>
      <c r="K98" s="82"/>
      <c r="L98" s="158" t="s">
        <v>72</v>
      </c>
      <c r="M98" s="2">
        <v>-0.3</v>
      </c>
    </row>
    <row r="99" spans="1:14" ht="15.5" x14ac:dyDescent="0.35">
      <c r="A99" s="216" t="s">
        <v>34</v>
      </c>
      <c r="B99" s="217"/>
      <c r="C99" s="86"/>
      <c r="D99" s="87"/>
      <c r="E99" s="86"/>
      <c r="F99" s="86">
        <f>SUM(F93:F98)</f>
        <v>212</v>
      </c>
      <c r="H99" s="216" t="s">
        <v>34</v>
      </c>
      <c r="I99" s="217"/>
      <c r="J99" s="86"/>
      <c r="K99" s="87"/>
      <c r="L99" s="86"/>
      <c r="M99" s="86">
        <f>SUM(M93:M98)</f>
        <v>156</v>
      </c>
    </row>
    <row r="100" spans="1:14" ht="16.5" x14ac:dyDescent="0.35">
      <c r="A100" s="218" t="s">
        <v>51</v>
      </c>
      <c r="B100" s="219"/>
      <c r="C100" s="219"/>
      <c r="D100" s="152"/>
      <c r="E100" s="152"/>
      <c r="F100" s="153"/>
      <c r="H100" s="218" t="s">
        <v>51</v>
      </c>
      <c r="I100" s="219"/>
      <c r="J100" s="219"/>
      <c r="K100" s="152"/>
      <c r="L100" s="152"/>
      <c r="M100" s="153"/>
    </row>
    <row r="101" spans="1:14" x14ac:dyDescent="0.35">
      <c r="A101" s="154"/>
      <c r="B101" s="80"/>
      <c r="C101" s="80"/>
      <c r="D101" s="80"/>
      <c r="E101" s="80"/>
      <c r="F101" s="155"/>
      <c r="H101" s="154"/>
      <c r="I101" s="80"/>
      <c r="J101" s="80"/>
      <c r="K101" s="80"/>
      <c r="L101" s="80"/>
      <c r="M101" s="155"/>
    </row>
    <row r="102" spans="1:14" x14ac:dyDescent="0.35">
      <c r="A102" s="154"/>
      <c r="B102" s="80"/>
      <c r="C102" s="80"/>
      <c r="D102" s="80"/>
      <c r="E102" s="80"/>
      <c r="F102" s="155"/>
      <c r="H102" s="154"/>
      <c r="I102" s="80"/>
      <c r="J102" s="80"/>
      <c r="K102" s="80"/>
      <c r="L102" s="80"/>
      <c r="M102" s="155"/>
    </row>
    <row r="103" spans="1:14" ht="16.5" x14ac:dyDescent="0.35">
      <c r="A103" s="220" t="s">
        <v>52</v>
      </c>
      <c r="B103" s="221"/>
      <c r="C103" s="221"/>
      <c r="D103" s="222" t="s">
        <v>53</v>
      </c>
      <c r="E103" s="222"/>
      <c r="F103" s="223"/>
      <c r="H103" s="220" t="s">
        <v>52</v>
      </c>
      <c r="I103" s="221"/>
      <c r="J103" s="221"/>
      <c r="K103" s="222" t="s">
        <v>53</v>
      </c>
      <c r="L103" s="222"/>
      <c r="M103" s="223"/>
    </row>
    <row r="104" spans="1:14" ht="16.5" x14ac:dyDescent="0.35">
      <c r="A104" s="147" t="s">
        <v>47</v>
      </c>
      <c r="B104" s="148">
        <f>B81</f>
        <v>0</v>
      </c>
      <c r="C104" s="240" t="s">
        <v>50</v>
      </c>
      <c r="D104" s="240"/>
      <c r="E104" s="241" t="s">
        <v>70</v>
      </c>
      <c r="F104" s="242"/>
      <c r="G104" s="78"/>
      <c r="H104" s="147" t="s">
        <v>47</v>
      </c>
      <c r="I104" s="148">
        <f>I81</f>
        <v>0</v>
      </c>
      <c r="J104" s="240" t="s">
        <v>50</v>
      </c>
      <c r="K104" s="240"/>
      <c r="L104" s="241" t="s">
        <v>70</v>
      </c>
      <c r="M104" s="242"/>
    </row>
    <row r="105" spans="1:14" ht="16.5" x14ac:dyDescent="0.35">
      <c r="A105" s="243" t="s">
        <v>92</v>
      </c>
      <c r="B105" s="244"/>
      <c r="C105" s="244"/>
      <c r="D105" s="244"/>
      <c r="E105" s="244"/>
      <c r="F105" s="245"/>
      <c r="G105" s="78"/>
      <c r="H105" s="243" t="s">
        <v>92</v>
      </c>
      <c r="I105" s="244"/>
      <c r="J105" s="244"/>
      <c r="K105" s="244"/>
      <c r="L105" s="244"/>
      <c r="M105" s="245"/>
    </row>
    <row r="106" spans="1:14" ht="16.5" x14ac:dyDescent="0.35">
      <c r="A106" s="231" t="s">
        <v>37</v>
      </c>
      <c r="B106" s="232"/>
      <c r="C106" s="232"/>
      <c r="D106" s="232"/>
      <c r="E106" s="232"/>
      <c r="F106" s="233"/>
      <c r="G106" s="78"/>
      <c r="H106" s="231" t="s">
        <v>37</v>
      </c>
      <c r="I106" s="232"/>
      <c r="J106" s="232"/>
      <c r="K106" s="232"/>
      <c r="L106" s="232"/>
      <c r="M106" s="233"/>
    </row>
    <row r="107" spans="1:14" ht="16.5" x14ac:dyDescent="0.35">
      <c r="A107" s="149" t="s">
        <v>38</v>
      </c>
      <c r="B107" s="234" t="s">
        <v>74</v>
      </c>
      <c r="C107" s="234"/>
      <c r="D107" s="234"/>
      <c r="E107" s="234"/>
      <c r="F107" s="235"/>
      <c r="G107" s="78"/>
      <c r="H107" s="149" t="s">
        <v>38</v>
      </c>
      <c r="I107" s="234" t="str">
        <f>B107</f>
        <v xml:space="preserve">   'kadjyky es?koky] nsok.kh</v>
      </c>
      <c r="J107" s="234"/>
      <c r="K107" s="234"/>
      <c r="L107" s="234"/>
      <c r="M107" s="235"/>
    </row>
    <row r="108" spans="1:14" ht="16.5" x14ac:dyDescent="0.35">
      <c r="A108" s="236" t="s">
        <v>39</v>
      </c>
      <c r="B108" s="237"/>
      <c r="C108" s="238"/>
      <c r="D108" s="238"/>
      <c r="E108" s="238"/>
      <c r="F108" s="239"/>
      <c r="G108" s="78"/>
      <c r="H108" s="236" t="s">
        <v>39</v>
      </c>
      <c r="I108" s="237"/>
      <c r="J108" s="238"/>
      <c r="K108" s="238"/>
      <c r="L108" s="238"/>
      <c r="M108" s="239"/>
      <c r="N108">
        <f>210/7</f>
        <v>30</v>
      </c>
    </row>
    <row r="109" spans="1:14" ht="23.25" customHeight="1" x14ac:dyDescent="0.35">
      <c r="A109" s="150" t="s">
        <v>40</v>
      </c>
      <c r="B109" s="159">
        <f>F122</f>
        <v>0</v>
      </c>
      <c r="C109" s="81"/>
      <c r="D109" s="81"/>
      <c r="E109" s="81"/>
      <c r="F109" s="151"/>
      <c r="G109" s="78"/>
      <c r="H109" s="150" t="s">
        <v>40</v>
      </c>
      <c r="I109" s="159">
        <f>M122</f>
        <v>400</v>
      </c>
      <c r="J109" s="81"/>
      <c r="K109" s="81"/>
      <c r="L109" s="81"/>
      <c r="M109" s="151"/>
    </row>
    <row r="110" spans="1:14" ht="30" customHeight="1" x14ac:dyDescent="0.35">
      <c r="A110" s="224" t="s">
        <v>49</v>
      </c>
      <c r="B110" s="225"/>
      <c r="C110" s="225"/>
      <c r="D110" s="225"/>
      <c r="E110" s="225"/>
      <c r="F110" s="226"/>
      <c r="G110" s="79"/>
      <c r="H110" s="224" t="s">
        <v>49</v>
      </c>
      <c r="I110" s="225"/>
      <c r="J110" s="225"/>
      <c r="K110" s="225"/>
      <c r="L110" s="225"/>
      <c r="M110" s="226"/>
    </row>
    <row r="111" spans="1:14" ht="16.5" x14ac:dyDescent="0.35">
      <c r="A111" s="150"/>
      <c r="B111" s="81"/>
      <c r="C111" s="81"/>
      <c r="D111" s="81"/>
      <c r="E111" s="81"/>
      <c r="F111" s="151"/>
      <c r="G111" s="78"/>
      <c r="H111" s="150"/>
      <c r="I111" s="81"/>
      <c r="J111" s="81"/>
      <c r="K111" s="81"/>
      <c r="L111" s="81"/>
      <c r="M111" s="151"/>
    </row>
    <row r="112" spans="1:14" ht="15.5" x14ac:dyDescent="0.35">
      <c r="A112" s="227" t="s">
        <v>54</v>
      </c>
      <c r="B112" s="228"/>
      <c r="C112" s="228"/>
      <c r="D112" s="228"/>
      <c r="E112" s="228"/>
      <c r="F112" s="229"/>
      <c r="H112" s="227" t="s">
        <v>54</v>
      </c>
      <c r="I112" s="228"/>
      <c r="J112" s="228"/>
      <c r="K112" s="228"/>
      <c r="L112" s="228"/>
      <c r="M112" s="229"/>
    </row>
    <row r="113" spans="1:15" ht="15.5" x14ac:dyDescent="0.35">
      <c r="A113" s="230" t="s">
        <v>41</v>
      </c>
      <c r="B113" s="230"/>
      <c r="C113" s="230"/>
      <c r="D113" s="230"/>
      <c r="E113" s="230"/>
      <c r="F113" s="84" t="s">
        <v>42</v>
      </c>
      <c r="H113" s="230" t="s">
        <v>41</v>
      </c>
      <c r="I113" s="230"/>
      <c r="J113" s="230"/>
      <c r="K113" s="230"/>
      <c r="L113" s="230"/>
      <c r="M113" s="84" t="s">
        <v>42</v>
      </c>
    </row>
    <row r="114" spans="1:15" ht="16.5" x14ac:dyDescent="0.35">
      <c r="A114" s="230"/>
      <c r="B114" s="230"/>
      <c r="C114" s="230"/>
      <c r="D114" s="230"/>
      <c r="E114" s="230"/>
      <c r="F114" s="85" t="s">
        <v>48</v>
      </c>
      <c r="G114" s="77"/>
      <c r="H114" s="230"/>
      <c r="I114" s="230"/>
      <c r="J114" s="230"/>
      <c r="K114" s="230"/>
      <c r="L114" s="230"/>
      <c r="M114" s="85" t="s">
        <v>48</v>
      </c>
    </row>
    <row r="115" spans="1:15" ht="31" x14ac:dyDescent="0.35">
      <c r="A115" s="90" t="s">
        <v>0</v>
      </c>
      <c r="B115" s="91" t="s">
        <v>43</v>
      </c>
      <c r="C115" s="91" t="s">
        <v>16</v>
      </c>
      <c r="D115" s="91" t="s">
        <v>45</v>
      </c>
      <c r="E115" s="90" t="s">
        <v>46</v>
      </c>
      <c r="F115" s="91" t="s">
        <v>44</v>
      </c>
      <c r="G115" s="77"/>
      <c r="H115" s="90" t="s">
        <v>0</v>
      </c>
      <c r="I115" s="91" t="s">
        <v>43</v>
      </c>
      <c r="J115" s="91" t="s">
        <v>16</v>
      </c>
      <c r="K115" s="91" t="s">
        <v>45</v>
      </c>
      <c r="L115" s="90" t="s">
        <v>46</v>
      </c>
      <c r="M115" s="91" t="s">
        <v>44</v>
      </c>
    </row>
    <row r="116" spans="1:15" ht="15.5" x14ac:dyDescent="0.35">
      <c r="A116" s="88">
        <v>1</v>
      </c>
      <c r="B116" s="16" t="str">
        <f>'Vou Add'!B34</f>
        <v>ydM+h</v>
      </c>
      <c r="C116" s="176">
        <f>'Vou Add'!C34</f>
        <v>0</v>
      </c>
      <c r="D116" s="16" t="s">
        <v>55</v>
      </c>
      <c r="E116" s="89">
        <f>'Vou Add'!D34</f>
        <v>10</v>
      </c>
      <c r="F116" s="89">
        <f>'Vou Add'!E34</f>
        <v>0</v>
      </c>
      <c r="H116" s="88">
        <v>1</v>
      </c>
      <c r="I116" s="16" t="str">
        <f>'Vou Add'!H34</f>
        <v>ydM+h</v>
      </c>
      <c r="J116" s="89">
        <f>'Vou Add'!I34</f>
        <v>40</v>
      </c>
      <c r="K116" s="16" t="s">
        <v>55</v>
      </c>
      <c r="L116" s="89">
        <f>'Vou Add'!J34</f>
        <v>10</v>
      </c>
      <c r="M116" s="89">
        <f>'Vou Add'!K34</f>
        <v>400</v>
      </c>
    </row>
    <row r="117" spans="1:15" ht="15.5" x14ac:dyDescent="0.35">
      <c r="A117" s="88">
        <v>2</v>
      </c>
      <c r="B117" s="16"/>
      <c r="C117" s="89"/>
      <c r="D117" s="16"/>
      <c r="E117" s="89"/>
      <c r="F117" s="89"/>
      <c r="H117" s="88">
        <v>2</v>
      </c>
      <c r="I117" s="16"/>
      <c r="J117" s="89"/>
      <c r="K117" s="16"/>
      <c r="L117" s="89"/>
      <c r="M117" s="89"/>
    </row>
    <row r="118" spans="1:15" ht="15.5" x14ac:dyDescent="0.35">
      <c r="A118" s="88">
        <v>3</v>
      </c>
      <c r="B118" s="16"/>
      <c r="C118" s="89"/>
      <c r="D118" s="16"/>
      <c r="E118" s="89"/>
      <c r="F118" s="89"/>
      <c r="H118" s="88">
        <v>3</v>
      </c>
      <c r="I118" s="16"/>
      <c r="J118" s="89"/>
      <c r="K118" s="16"/>
      <c r="L118" s="89"/>
      <c r="M118" s="89"/>
    </row>
    <row r="119" spans="1:15" ht="15.5" x14ac:dyDescent="0.35">
      <c r="A119" s="88">
        <v>4</v>
      </c>
      <c r="B119" s="16"/>
      <c r="C119" s="89"/>
      <c r="D119" s="16"/>
      <c r="E119" s="89"/>
      <c r="F119" s="89"/>
      <c r="H119" s="88">
        <v>4</v>
      </c>
      <c r="I119" s="16"/>
      <c r="J119" s="89"/>
      <c r="K119" s="16"/>
      <c r="L119" s="89"/>
      <c r="M119" s="89"/>
    </row>
    <row r="120" spans="1:15" ht="15.5" x14ac:dyDescent="0.35">
      <c r="A120" s="1"/>
      <c r="B120" s="82"/>
      <c r="C120" s="2"/>
      <c r="D120" s="82"/>
      <c r="E120" s="2"/>
      <c r="F120" s="2"/>
      <c r="H120" s="1"/>
      <c r="I120" s="82"/>
      <c r="J120" s="2"/>
      <c r="K120" s="82"/>
      <c r="L120" s="2"/>
      <c r="M120" s="2"/>
    </row>
    <row r="121" spans="1:15" ht="15.5" x14ac:dyDescent="0.35">
      <c r="A121" s="1"/>
      <c r="B121" s="82"/>
      <c r="C121" s="2"/>
      <c r="D121" s="82"/>
      <c r="E121" s="158" t="s">
        <v>72</v>
      </c>
      <c r="F121" s="2">
        <v>0</v>
      </c>
      <c r="H121" s="1"/>
      <c r="I121" s="82"/>
      <c r="J121" s="2"/>
      <c r="K121" s="82"/>
      <c r="L121" s="158" t="s">
        <v>72</v>
      </c>
      <c r="M121" s="2">
        <v>0</v>
      </c>
    </row>
    <row r="122" spans="1:15" ht="15.5" x14ac:dyDescent="0.35">
      <c r="A122" s="216" t="s">
        <v>34</v>
      </c>
      <c r="B122" s="217"/>
      <c r="C122" s="86"/>
      <c r="D122" s="87"/>
      <c r="E122" s="86"/>
      <c r="F122" s="86">
        <f>SUM(F116:F121)</f>
        <v>0</v>
      </c>
      <c r="H122" s="216" t="s">
        <v>34</v>
      </c>
      <c r="I122" s="217"/>
      <c r="J122" s="86"/>
      <c r="K122" s="87"/>
      <c r="L122" s="86"/>
      <c r="M122" s="86">
        <f>SUM(M116:M121)</f>
        <v>400</v>
      </c>
      <c r="O122" s="175"/>
    </row>
    <row r="123" spans="1:15" ht="16.5" x14ac:dyDescent="0.35">
      <c r="A123" s="218" t="s">
        <v>51</v>
      </c>
      <c r="B123" s="219"/>
      <c r="C123" s="219"/>
      <c r="D123" s="152"/>
      <c r="E123" s="152"/>
      <c r="F123" s="153"/>
      <c r="H123" s="218" t="s">
        <v>51</v>
      </c>
      <c r="I123" s="219"/>
      <c r="J123" s="219"/>
      <c r="K123" s="152"/>
      <c r="L123" s="152"/>
      <c r="M123" s="153"/>
    </row>
    <row r="124" spans="1:15" x14ac:dyDescent="0.35">
      <c r="A124" s="154"/>
      <c r="B124" s="80"/>
      <c r="C124" s="80"/>
      <c r="D124" s="80"/>
      <c r="E124" s="80"/>
      <c r="F124" s="155"/>
      <c r="H124" s="154"/>
      <c r="I124" s="80"/>
      <c r="J124" s="80"/>
      <c r="K124" s="80"/>
      <c r="L124" s="80"/>
      <c r="M124" s="155"/>
    </row>
    <row r="125" spans="1:15" x14ac:dyDescent="0.35">
      <c r="A125" s="154"/>
      <c r="B125" s="80"/>
      <c r="C125" s="80"/>
      <c r="D125" s="80"/>
      <c r="E125" s="80"/>
      <c r="F125" s="155"/>
      <c r="H125" s="154"/>
      <c r="I125" s="80"/>
      <c r="J125" s="80"/>
      <c r="K125" s="80"/>
      <c r="L125" s="80"/>
      <c r="M125" s="155"/>
    </row>
    <row r="126" spans="1:15" ht="16.5" x14ac:dyDescent="0.35">
      <c r="A126" s="220" t="s">
        <v>52</v>
      </c>
      <c r="B126" s="221"/>
      <c r="C126" s="221"/>
      <c r="D126" s="222" t="s">
        <v>53</v>
      </c>
      <c r="E126" s="222"/>
      <c r="F126" s="223"/>
      <c r="H126" s="220" t="s">
        <v>52</v>
      </c>
      <c r="I126" s="221"/>
      <c r="J126" s="221"/>
      <c r="K126" s="222" t="s">
        <v>53</v>
      </c>
      <c r="L126" s="222"/>
      <c r="M126" s="223"/>
    </row>
    <row r="129" spans="1:13" ht="18.5" x14ac:dyDescent="0.45">
      <c r="A129" s="163"/>
      <c r="B129" s="209" t="s">
        <v>79</v>
      </c>
      <c r="C129" s="210"/>
      <c r="D129" s="210"/>
      <c r="E129" s="211"/>
      <c r="F129" s="164">
        <f>F122+F99+F76+F53+F28</f>
        <v>12856</v>
      </c>
      <c r="H129" s="209" t="s">
        <v>83</v>
      </c>
      <c r="I129" s="210"/>
      <c r="J129" s="210"/>
      <c r="K129" s="211"/>
      <c r="L129" s="215" t="e">
        <f>M122+M99+M76+M53+#REF!</f>
        <v>#REF!</v>
      </c>
      <c r="M129" s="215"/>
    </row>
    <row r="130" spans="1:13" ht="18.5" x14ac:dyDescent="0.45">
      <c r="A130" s="163"/>
      <c r="B130" s="209" t="s">
        <v>81</v>
      </c>
      <c r="C130" s="210"/>
      <c r="D130" s="210"/>
      <c r="E130" s="211"/>
      <c r="F130" s="164">
        <f>'Vou Add'!E33</f>
        <v>429.63</v>
      </c>
      <c r="H130" s="209" t="s">
        <v>81</v>
      </c>
      <c r="I130" s="210"/>
      <c r="J130" s="210"/>
      <c r="K130" s="211"/>
      <c r="L130" s="215">
        <f>'Vou Add'!K33</f>
        <v>0</v>
      </c>
      <c r="M130" s="215"/>
    </row>
    <row r="131" spans="1:13" ht="18.5" x14ac:dyDescent="0.45">
      <c r="A131" s="165"/>
      <c r="B131" s="212" t="s">
        <v>82</v>
      </c>
      <c r="C131" s="213"/>
      <c r="D131" s="213"/>
      <c r="E131" s="214"/>
      <c r="F131" s="166">
        <f>SUM(F129:F130)</f>
        <v>13285.63</v>
      </c>
      <c r="H131" s="212" t="s">
        <v>82</v>
      </c>
      <c r="I131" s="213"/>
      <c r="J131" s="213"/>
      <c r="K131" s="214"/>
      <c r="L131" s="215" t="e">
        <f>SUM(L129:L130)</f>
        <v>#REF!</v>
      </c>
      <c r="M131" s="215"/>
    </row>
    <row r="132" spans="1:13" ht="18" x14ac:dyDescent="0.4">
      <c r="A132" s="3"/>
      <c r="B132" s="3"/>
      <c r="C132" s="3"/>
      <c r="D132" s="3"/>
      <c r="E132" s="3"/>
      <c r="F132" s="3"/>
    </row>
    <row r="133" spans="1:13" ht="18" x14ac:dyDescent="0.4">
      <c r="A133" s="3"/>
      <c r="B133" s="3"/>
      <c r="C133" s="3"/>
      <c r="D133" s="3"/>
      <c r="E133" s="3"/>
      <c r="F133" s="3"/>
    </row>
    <row r="134" spans="1:13" ht="18" x14ac:dyDescent="0.4">
      <c r="A134" s="3"/>
      <c r="B134" s="3"/>
      <c r="C134" s="3"/>
      <c r="D134" s="3"/>
      <c r="E134" s="3"/>
      <c r="F134" s="3"/>
    </row>
    <row r="135" spans="1:13" ht="18" x14ac:dyDescent="0.4">
      <c r="A135" s="3"/>
      <c r="B135" s="3"/>
      <c r="C135" s="3"/>
      <c r="D135" s="3"/>
      <c r="E135" s="3"/>
      <c r="F135" s="3"/>
    </row>
    <row r="136" spans="1:13" ht="18" x14ac:dyDescent="0.4">
      <c r="A136" s="3"/>
      <c r="B136" s="3"/>
      <c r="C136" s="3"/>
      <c r="D136" s="3"/>
      <c r="E136" s="3"/>
      <c r="F136" s="3"/>
    </row>
    <row r="137" spans="1:13" ht="18" x14ac:dyDescent="0.4">
      <c r="A137" s="3"/>
      <c r="B137" s="3"/>
      <c r="C137" s="3"/>
      <c r="D137" s="3"/>
      <c r="E137" s="3"/>
      <c r="F137" s="3"/>
    </row>
    <row r="138" spans="1:13" ht="18" x14ac:dyDescent="0.4">
      <c r="A138" s="3"/>
      <c r="B138" s="3"/>
      <c r="C138" s="3"/>
      <c r="D138" s="3"/>
      <c r="E138" s="3"/>
      <c r="F138" s="3"/>
    </row>
    <row r="139" spans="1:13" ht="18" x14ac:dyDescent="0.4">
      <c r="A139" s="3"/>
      <c r="B139" s="3"/>
      <c r="C139" s="3"/>
      <c r="D139" s="3"/>
      <c r="E139" s="3"/>
      <c r="F139" s="3"/>
    </row>
    <row r="140" spans="1:13" ht="18" x14ac:dyDescent="0.4">
      <c r="A140" s="3"/>
      <c r="B140" s="3"/>
      <c r="C140" s="3"/>
      <c r="D140" s="3"/>
      <c r="E140" s="3"/>
      <c r="F140" s="3"/>
    </row>
    <row r="141" spans="1:13" ht="18" x14ac:dyDescent="0.4">
      <c r="A141" s="3"/>
      <c r="B141" s="3"/>
      <c r="C141" s="3"/>
      <c r="D141" s="3"/>
      <c r="E141" s="3"/>
      <c r="F141" s="3"/>
    </row>
    <row r="142" spans="1:13" ht="18" x14ac:dyDescent="0.4">
      <c r="A142" s="3"/>
      <c r="B142" s="3"/>
      <c r="C142" s="3"/>
      <c r="D142" s="3"/>
      <c r="E142" s="3"/>
      <c r="F142" s="3"/>
    </row>
    <row r="143" spans="1:13" ht="18" x14ac:dyDescent="0.4">
      <c r="A143" s="3"/>
      <c r="B143" s="3"/>
      <c r="C143" s="3"/>
      <c r="D143" s="3"/>
      <c r="E143" s="3"/>
      <c r="F143" s="3"/>
    </row>
    <row r="144" spans="1:13" ht="18" x14ac:dyDescent="0.4">
      <c r="A144" s="3"/>
      <c r="B144" s="3"/>
      <c r="C144" s="3"/>
      <c r="D144" s="3"/>
      <c r="E144" s="3"/>
      <c r="F144" s="3"/>
    </row>
    <row r="145" spans="1:6" ht="18" x14ac:dyDescent="0.4">
      <c r="A145" s="3"/>
      <c r="B145" s="3"/>
      <c r="C145" s="3"/>
      <c r="D145" s="3"/>
      <c r="E145" s="3"/>
      <c r="F145" s="3"/>
    </row>
    <row r="146" spans="1:6" ht="18" x14ac:dyDescent="0.4">
      <c r="A146" s="3"/>
      <c r="B146" s="3"/>
      <c r="C146" s="3"/>
      <c r="D146" s="3"/>
      <c r="E146" s="3"/>
      <c r="F146" s="3"/>
    </row>
    <row r="147" spans="1:6" ht="18" x14ac:dyDescent="0.4">
      <c r="A147" s="3"/>
      <c r="B147" s="3"/>
      <c r="C147" s="3"/>
      <c r="D147" s="3"/>
      <c r="E147" s="3"/>
      <c r="F147" s="3"/>
    </row>
    <row r="148" spans="1:6" ht="18" x14ac:dyDescent="0.4">
      <c r="A148" s="3"/>
      <c r="B148" s="3"/>
      <c r="C148" s="3"/>
      <c r="D148" s="3"/>
      <c r="E148" s="3"/>
      <c r="F148" s="3"/>
    </row>
  </sheetData>
  <mergeCells count="149">
    <mergeCell ref="A2:F2"/>
    <mergeCell ref="A10:E11"/>
    <mergeCell ref="E1:F1"/>
    <mergeCell ref="C1:D1"/>
    <mergeCell ref="A29:C29"/>
    <mergeCell ref="A28:B28"/>
    <mergeCell ref="A3:F3"/>
    <mergeCell ref="B4:F4"/>
    <mergeCell ref="H28:I28"/>
    <mergeCell ref="B34:F34"/>
    <mergeCell ref="I34:M34"/>
    <mergeCell ref="A35:B35"/>
    <mergeCell ref="C35:F35"/>
    <mergeCell ref="H35:I35"/>
    <mergeCell ref="J35:M35"/>
    <mergeCell ref="C5:F5"/>
    <mergeCell ref="A9:F9"/>
    <mergeCell ref="A5:B5"/>
    <mergeCell ref="A7:F7"/>
    <mergeCell ref="H7:M7"/>
    <mergeCell ref="H9:M9"/>
    <mergeCell ref="H10:L11"/>
    <mergeCell ref="C31:D31"/>
    <mergeCell ref="E31:F31"/>
    <mergeCell ref="J31:K31"/>
    <mergeCell ref="L31:M31"/>
    <mergeCell ref="A30:C30"/>
    <mergeCell ref="D30:F30"/>
    <mergeCell ref="A32:F32"/>
    <mergeCell ref="H32:M32"/>
    <mergeCell ref="A33:F33"/>
    <mergeCell ref="H33:M33"/>
    <mergeCell ref="L1:M1"/>
    <mergeCell ref="H2:M2"/>
    <mergeCell ref="H3:M3"/>
    <mergeCell ref="I4:M4"/>
    <mergeCell ref="H5:I5"/>
    <mergeCell ref="J5:M5"/>
    <mergeCell ref="H29:J29"/>
    <mergeCell ref="H30:J30"/>
    <mergeCell ref="K30:M30"/>
    <mergeCell ref="J1:K1"/>
    <mergeCell ref="A53:B53"/>
    <mergeCell ref="H53:I53"/>
    <mergeCell ref="A54:C54"/>
    <mergeCell ref="H54:J54"/>
    <mergeCell ref="A57:C57"/>
    <mergeCell ref="D57:F57"/>
    <mergeCell ref="H57:J57"/>
    <mergeCell ref="A37:F37"/>
    <mergeCell ref="H37:M37"/>
    <mergeCell ref="A39:F39"/>
    <mergeCell ref="H39:M39"/>
    <mergeCell ref="A40:E41"/>
    <mergeCell ref="H40:L41"/>
    <mergeCell ref="A60:F60"/>
    <mergeCell ref="H60:M60"/>
    <mergeCell ref="B61:F61"/>
    <mergeCell ref="I61:M61"/>
    <mergeCell ref="A62:B62"/>
    <mergeCell ref="C62:F62"/>
    <mergeCell ref="H62:I62"/>
    <mergeCell ref="J62:M62"/>
    <mergeCell ref="K57:M57"/>
    <mergeCell ref="C58:D58"/>
    <mergeCell ref="E58:F58"/>
    <mergeCell ref="J58:K58"/>
    <mergeCell ref="L58:M58"/>
    <mergeCell ref="A59:F59"/>
    <mergeCell ref="H59:M59"/>
    <mergeCell ref="A76:B76"/>
    <mergeCell ref="H76:I76"/>
    <mergeCell ref="A77:C77"/>
    <mergeCell ref="H77:J77"/>
    <mergeCell ref="A80:C80"/>
    <mergeCell ref="D80:F80"/>
    <mergeCell ref="H80:J80"/>
    <mergeCell ref="A64:F64"/>
    <mergeCell ref="H64:M64"/>
    <mergeCell ref="A66:F66"/>
    <mergeCell ref="H66:M66"/>
    <mergeCell ref="A67:E68"/>
    <mergeCell ref="H67:L68"/>
    <mergeCell ref="A83:F83"/>
    <mergeCell ref="H83:M83"/>
    <mergeCell ref="B84:F84"/>
    <mergeCell ref="I84:M84"/>
    <mergeCell ref="A85:B85"/>
    <mergeCell ref="C85:F85"/>
    <mergeCell ref="H85:I85"/>
    <mergeCell ref="J85:M85"/>
    <mergeCell ref="K80:M80"/>
    <mergeCell ref="C81:D81"/>
    <mergeCell ref="E81:F81"/>
    <mergeCell ref="J81:K81"/>
    <mergeCell ref="L81:M81"/>
    <mergeCell ref="A82:F82"/>
    <mergeCell ref="H82:M82"/>
    <mergeCell ref="A99:B99"/>
    <mergeCell ref="H99:I99"/>
    <mergeCell ref="A100:C100"/>
    <mergeCell ref="H100:J100"/>
    <mergeCell ref="A103:C103"/>
    <mergeCell ref="D103:F103"/>
    <mergeCell ref="H103:J103"/>
    <mergeCell ref="A87:F87"/>
    <mergeCell ref="H87:M87"/>
    <mergeCell ref="A89:F89"/>
    <mergeCell ref="H89:M89"/>
    <mergeCell ref="A90:E91"/>
    <mergeCell ref="H90:L91"/>
    <mergeCell ref="A106:F106"/>
    <mergeCell ref="H106:M106"/>
    <mergeCell ref="B107:F107"/>
    <mergeCell ref="I107:M107"/>
    <mergeCell ref="A108:B108"/>
    <mergeCell ref="C108:F108"/>
    <mergeCell ref="H108:I108"/>
    <mergeCell ref="J108:M108"/>
    <mergeCell ref="K103:M103"/>
    <mergeCell ref="C104:D104"/>
    <mergeCell ref="E104:F104"/>
    <mergeCell ref="J104:K104"/>
    <mergeCell ref="L104:M104"/>
    <mergeCell ref="A105:F105"/>
    <mergeCell ref="H105:M105"/>
    <mergeCell ref="A122:B122"/>
    <mergeCell ref="H122:I122"/>
    <mergeCell ref="A123:C123"/>
    <mergeCell ref="H123:J123"/>
    <mergeCell ref="A126:C126"/>
    <mergeCell ref="D126:F126"/>
    <mergeCell ref="H126:J126"/>
    <mergeCell ref="A110:F110"/>
    <mergeCell ref="H110:M110"/>
    <mergeCell ref="A112:F112"/>
    <mergeCell ref="H112:M112"/>
    <mergeCell ref="A113:E114"/>
    <mergeCell ref="H113:L114"/>
    <mergeCell ref="K126:M126"/>
    <mergeCell ref="B129:E129"/>
    <mergeCell ref="B130:E130"/>
    <mergeCell ref="B131:E131"/>
    <mergeCell ref="H129:K129"/>
    <mergeCell ref="H130:K130"/>
    <mergeCell ref="H131:K131"/>
    <mergeCell ref="L129:M129"/>
    <mergeCell ref="L130:M130"/>
    <mergeCell ref="L131:M131"/>
  </mergeCells>
  <pageMargins left="0.27" right="0.32" top="0.34" bottom="0.25" header="0.2" footer="0.21"/>
  <pageSetup paperSize="9" orientation="landscape" blackAndWhite="1" r:id="rId1"/>
  <rowBreaks count="5" manualBreakCount="5">
    <brk id="30" max="16383" man="1"/>
    <brk id="57" max="16383" man="1"/>
    <brk id="80" max="16383" man="1"/>
    <brk id="103" max="16383" man="1"/>
    <brk id="12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workbookViewId="0">
      <selection activeCell="J14" sqref="J14"/>
    </sheetView>
  </sheetViews>
  <sheetFormatPr defaultRowHeight="14.5" x14ac:dyDescent="0.35"/>
  <cols>
    <col min="1" max="1" width="4.81640625" customWidth="1"/>
    <col min="2" max="2" width="5.81640625" customWidth="1"/>
    <col min="10" max="10" width="4.81640625" customWidth="1"/>
    <col min="11" max="11" width="5.81640625" customWidth="1"/>
  </cols>
  <sheetData>
    <row r="1" spans="1:15" ht="20.5" x14ac:dyDescent="0.45">
      <c r="A1" s="250" t="s">
        <v>75</v>
      </c>
      <c r="B1" s="250"/>
      <c r="C1" s="250"/>
      <c r="D1" s="250"/>
      <c r="E1" s="250"/>
      <c r="F1" s="250"/>
      <c r="J1" s="250" t="s">
        <v>75</v>
      </c>
      <c r="K1" s="250"/>
      <c r="L1" s="250"/>
      <c r="M1" s="250"/>
      <c r="N1" s="250"/>
      <c r="O1" s="250"/>
    </row>
    <row r="2" spans="1:15" ht="20.5" x14ac:dyDescent="0.45">
      <c r="A2" s="160"/>
      <c r="B2" s="160"/>
      <c r="C2" s="160"/>
      <c r="D2" s="160"/>
      <c r="E2" s="160"/>
      <c r="F2" s="160"/>
      <c r="J2" s="160"/>
      <c r="K2" s="160"/>
      <c r="L2" s="160"/>
      <c r="M2" s="160"/>
      <c r="N2" s="160"/>
      <c r="O2" s="160"/>
    </row>
    <row r="3" spans="1:15" ht="42.75" customHeight="1" x14ac:dyDescent="0.35">
      <c r="A3" s="162">
        <v>1</v>
      </c>
      <c r="B3" s="251" t="s">
        <v>76</v>
      </c>
      <c r="C3" s="251"/>
      <c r="D3" s="251"/>
      <c r="E3" s="251"/>
      <c r="F3" s="251"/>
      <c r="G3" s="161"/>
      <c r="H3" s="161"/>
      <c r="I3" s="161"/>
      <c r="J3" s="162">
        <v>1</v>
      </c>
      <c r="K3" s="251" t="s">
        <v>76</v>
      </c>
      <c r="L3" s="251"/>
      <c r="M3" s="251"/>
      <c r="N3" s="251"/>
      <c r="O3" s="251"/>
    </row>
    <row r="4" spans="1:15" ht="31.5" customHeight="1" x14ac:dyDescent="0.35">
      <c r="A4" s="162">
        <v>2</v>
      </c>
      <c r="B4" s="251" t="s">
        <v>78</v>
      </c>
      <c r="C4" s="251"/>
      <c r="D4" s="251"/>
      <c r="E4" s="251"/>
      <c r="F4" s="251"/>
      <c r="J4" s="162">
        <v>2</v>
      </c>
      <c r="K4" s="251" t="s">
        <v>78</v>
      </c>
      <c r="L4" s="251"/>
      <c r="M4" s="251"/>
      <c r="N4" s="251"/>
      <c r="O4" s="251"/>
    </row>
    <row r="5" spans="1:15" ht="54" customHeight="1" x14ac:dyDescent="0.35">
      <c r="A5" s="162">
        <v>3</v>
      </c>
      <c r="B5" s="251" t="s">
        <v>77</v>
      </c>
      <c r="C5" s="251"/>
      <c r="D5" s="251"/>
      <c r="E5" s="251"/>
      <c r="F5" s="251"/>
      <c r="J5" s="162">
        <v>3</v>
      </c>
      <c r="K5" s="251" t="s">
        <v>77</v>
      </c>
      <c r="L5" s="251"/>
      <c r="M5" s="251"/>
      <c r="N5" s="251"/>
      <c r="O5" s="251"/>
    </row>
    <row r="10" spans="1:15" ht="18" x14ac:dyDescent="0.4">
      <c r="E10" s="3"/>
      <c r="N10" t="s">
        <v>80</v>
      </c>
    </row>
  </sheetData>
  <sheetProtection password="CC6A" sheet="1"/>
  <mergeCells count="8">
    <mergeCell ref="J1:O1"/>
    <mergeCell ref="K3:O3"/>
    <mergeCell ref="K4:O4"/>
    <mergeCell ref="K5:O5"/>
    <mergeCell ref="A1:F1"/>
    <mergeCell ref="B3:F3"/>
    <mergeCell ref="B4:F4"/>
    <mergeCell ref="B5:F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MDM Qty</vt:lpstr>
      <vt:lpstr>July V</vt:lpstr>
      <vt:lpstr>Vou Add</vt:lpstr>
      <vt:lpstr>Voucher Print</vt:lpstr>
      <vt:lpstr>Voc Back</vt:lpstr>
      <vt:lpstr>'July V'!Print_Area</vt:lpstr>
      <vt:lpstr>'Vou Add'!Print_Area</vt:lpstr>
      <vt:lpstr>'Voucher Print'!Print_Area</vt:lpstr>
    </vt:vector>
  </TitlesOfParts>
  <Company>Rajasthan School Project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Rajasthan School Project</dc:creator>
  <cp:lastModifiedBy>Windows User</cp:lastModifiedBy>
  <cp:lastPrinted>2018-08-18T09:27:56Z</cp:lastPrinted>
  <dcterms:created xsi:type="dcterms:W3CDTF">2012-08-06T05:06:18Z</dcterms:created>
  <dcterms:modified xsi:type="dcterms:W3CDTF">2018-08-18T09:32:32Z</dcterms:modified>
</cp:coreProperties>
</file>