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1"/>
  </bookViews>
  <sheets>
    <sheet name="Sheet1 (2)" sheetId="2" r:id="rId1"/>
    <sheet name="Sheet1" sheetId="1" r:id="rId2"/>
  </sheets>
  <calcPr calcId="124519" concurrentCalc="0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P11"/>
  <c r="Q11"/>
  <c r="R11"/>
  <c r="S11"/>
  <c r="T11"/>
  <c r="U11"/>
  <c r="V11"/>
  <c r="W11"/>
  <c r="X11"/>
  <c r="Y11"/>
  <c r="C11"/>
  <c r="E6"/>
  <c r="I6"/>
  <c r="M6"/>
  <c r="H6"/>
  <c r="C8"/>
  <c r="C9"/>
  <c r="D9"/>
  <c r="E9"/>
  <c r="F9"/>
  <c r="G8"/>
  <c r="G9"/>
  <c r="I9"/>
  <c r="J9"/>
  <c r="N9"/>
  <c r="O9"/>
  <c r="P9"/>
  <c r="Q9"/>
  <c r="X9"/>
  <c r="Y9"/>
  <c r="C10"/>
  <c r="D10"/>
  <c r="E10"/>
  <c r="F10"/>
  <c r="G10"/>
  <c r="I10"/>
  <c r="J10"/>
  <c r="N10"/>
  <c r="O10"/>
  <c r="P10"/>
  <c r="Q10"/>
  <c r="X10"/>
  <c r="Y10"/>
  <c r="M9"/>
  <c r="M10"/>
  <c r="L9"/>
  <c r="L10"/>
  <c r="K9"/>
  <c r="K10"/>
  <c r="D6" l="1"/>
  <c r="O6"/>
  <c r="P6"/>
  <c r="T6"/>
  <c r="W6"/>
  <c r="X6"/>
  <c r="Y6"/>
  <c r="D7"/>
  <c r="O7"/>
  <c r="D8"/>
  <c r="O8"/>
  <c r="P7"/>
  <c r="P8"/>
  <c r="Q7"/>
  <c r="Q8"/>
  <c r="T7"/>
  <c r="T8"/>
  <c r="W7"/>
  <c r="W8"/>
  <c r="X7"/>
  <c r="X8"/>
  <c r="I7"/>
  <c r="J7"/>
  <c r="E7"/>
  <c r="F7"/>
  <c r="N7"/>
  <c r="Y7"/>
  <c r="I8"/>
  <c r="J8"/>
  <c r="E8"/>
  <c r="F8"/>
  <c r="N8"/>
  <c r="Y8"/>
  <c r="K6"/>
  <c r="K7"/>
  <c r="K8"/>
  <c r="L6"/>
  <c r="L7"/>
  <c r="L8"/>
  <c r="M7"/>
  <c r="M8"/>
  <c r="F6"/>
  <c r="J6"/>
  <c r="D6" i="2"/>
  <c r="D7"/>
  <c r="C8"/>
  <c r="D8"/>
  <c r="C9"/>
  <c r="D9"/>
  <c r="D10"/>
  <c r="D11"/>
  <c r="D18"/>
  <c r="E6"/>
  <c r="E7"/>
  <c r="E8"/>
  <c r="E9"/>
  <c r="E10"/>
  <c r="E11"/>
  <c r="E18"/>
  <c r="F6"/>
  <c r="F7"/>
  <c r="F8"/>
  <c r="F9"/>
  <c r="F10"/>
  <c r="F11"/>
  <c r="F18"/>
  <c r="G8"/>
  <c r="G9"/>
  <c r="G10"/>
  <c r="G18"/>
  <c r="H6"/>
  <c r="H7"/>
  <c r="H8"/>
  <c r="H9"/>
  <c r="H10"/>
  <c r="H11"/>
  <c r="H18"/>
  <c r="I18"/>
  <c r="J6"/>
  <c r="J7"/>
  <c r="J8"/>
  <c r="J9"/>
  <c r="J10"/>
  <c r="J11"/>
  <c r="J18"/>
  <c r="K6"/>
  <c r="K7"/>
  <c r="K8"/>
  <c r="K9"/>
  <c r="K10"/>
  <c r="K11"/>
  <c r="K18"/>
  <c r="L6"/>
  <c r="L7"/>
  <c r="L8"/>
  <c r="L9"/>
  <c r="L10"/>
  <c r="L11"/>
  <c r="L18"/>
  <c r="M6"/>
  <c r="M7"/>
  <c r="M8"/>
  <c r="M9"/>
  <c r="M10"/>
  <c r="M11"/>
  <c r="M18"/>
  <c r="N6"/>
  <c r="N7"/>
  <c r="N8"/>
  <c r="N9"/>
  <c r="N10"/>
  <c r="N11"/>
  <c r="N18"/>
  <c r="O18"/>
  <c r="P18"/>
  <c r="Q6"/>
  <c r="Q7"/>
  <c r="Q8"/>
  <c r="Q9"/>
  <c r="Q10"/>
  <c r="Q11"/>
  <c r="Q18"/>
  <c r="R18"/>
  <c r="S18"/>
  <c r="T6"/>
  <c r="T7"/>
  <c r="T8"/>
  <c r="T9"/>
  <c r="T18"/>
  <c r="U18"/>
  <c r="V18"/>
  <c r="W6"/>
  <c r="W7"/>
  <c r="W8"/>
  <c r="W9"/>
  <c r="W18"/>
  <c r="X6"/>
  <c r="X7"/>
  <c r="X8"/>
  <c r="X9"/>
  <c r="X10"/>
  <c r="X11"/>
  <c r="X18"/>
  <c r="Y6"/>
  <c r="Y7"/>
  <c r="Y8"/>
  <c r="Y9"/>
  <c r="Y10"/>
  <c r="Y11"/>
  <c r="Y18"/>
  <c r="C18"/>
</calcChain>
</file>

<file path=xl/sharedStrings.xml><?xml version="1.0" encoding="utf-8"?>
<sst xmlns="http://schemas.openxmlformats.org/spreadsheetml/2006/main" count="102" uniqueCount="59">
  <si>
    <t>S.No.</t>
  </si>
  <si>
    <t>Month</t>
  </si>
  <si>
    <t>Pay to be Due</t>
  </si>
  <si>
    <t>Pay Already Drawn</t>
  </si>
  <si>
    <t>Pay Difference Due</t>
  </si>
  <si>
    <t>CPF</t>
  </si>
  <si>
    <t xml:space="preserve">SI </t>
  </si>
  <si>
    <t>RPME</t>
  </si>
  <si>
    <t>DA</t>
  </si>
  <si>
    <t>HRA</t>
  </si>
  <si>
    <t>TOTAL</t>
  </si>
  <si>
    <t xml:space="preserve">PAY  </t>
  </si>
  <si>
    <t>Dedu. To be due</t>
  </si>
  <si>
    <t>dedu.Already Ded.</t>
  </si>
  <si>
    <t>Difference Due</t>
  </si>
  <si>
    <t>dedu.Already</t>
  </si>
  <si>
    <t>Total</t>
  </si>
  <si>
    <r>
      <t xml:space="preserve">izekf.kr fd;k tkrk gSa fd </t>
    </r>
    <r>
      <rPr>
        <sz val="12"/>
        <rFont val="Arial"/>
        <family val="2"/>
      </rPr>
      <t>G.F.&amp;R.-186</t>
    </r>
    <r>
      <rPr>
        <sz val="16"/>
        <rFont val="DevLys 010"/>
      </rPr>
      <t xml:space="preserve"> ds rgr dk;kZy; izfr;ksa esa vko';d bUnzkt dj fy;k x;k gSA </t>
    </r>
  </si>
  <si>
    <t>PAY @ 21000</t>
  </si>
  <si>
    <t xml:space="preserve">PAY @ 16240 </t>
  </si>
  <si>
    <t>17-Sep-15 To         30-Sep-15</t>
  </si>
  <si>
    <t>23/ 12.10.15</t>
  </si>
  <si>
    <t>27/ 27.10.15</t>
  </si>
  <si>
    <t>26/ 27.11.15</t>
  </si>
  <si>
    <t>29/ 23.12.15</t>
  </si>
  <si>
    <t>36675/ 06.11.15</t>
  </si>
  <si>
    <t>34888/ 02.11.15</t>
  </si>
  <si>
    <t>41581/ 01.12.15</t>
  </si>
  <si>
    <t>48264/ 01.01.16</t>
  </si>
  <si>
    <t>32/ 27.01.16</t>
  </si>
  <si>
    <t>54137/ 01.02.16</t>
  </si>
  <si>
    <t>36/ 10.03.16</t>
  </si>
  <si>
    <t>62659/ 11.03.16</t>
  </si>
  <si>
    <t>Incashment Date Tv./Date</t>
  </si>
  <si>
    <t>Paid Bill   No./Date</t>
  </si>
  <si>
    <t>Total Deduction</t>
  </si>
  <si>
    <t>Net Payable Amount</t>
  </si>
  <si>
    <t>dk;kZy;%&amp; iz/kkuk/;kid]jktdh; ek/;fed fo|ky;]nsok.kh ¼pw:½</t>
  </si>
  <si>
    <r>
      <t>osru ,fj;j vUrj rkfydk ¼LFkkbZdj.k gksus ls½  vof/k%&amp; 17</t>
    </r>
    <r>
      <rPr>
        <b/>
        <sz val="14"/>
        <rFont val="Times New Roman"/>
        <family val="1"/>
      </rPr>
      <t>-Sep-15 to 31-March-16</t>
    </r>
  </si>
  <si>
    <r>
      <t xml:space="preserve"> Name- </t>
    </r>
    <r>
      <rPr>
        <b/>
        <sz val="16"/>
        <rFont val="Kruti Dev 010"/>
      </rPr>
      <t xml:space="preserve"> enu yky fiykfu;k] iz/kkuk/;kid                               </t>
    </r>
    <r>
      <rPr>
        <b/>
        <sz val="14"/>
        <rFont val="Times New Roman"/>
        <family val="1"/>
      </rPr>
      <t xml:space="preserve">PB-3 (15600-39100)Grade Pay 5400     </t>
    </r>
  </si>
  <si>
    <t>PAY @ 24150</t>
  </si>
  <si>
    <t xml:space="preserve">PAY @ 22280 </t>
  </si>
  <si>
    <r>
      <t xml:space="preserve">izekf.kr fd;k tkrk gSa fd </t>
    </r>
    <r>
      <rPr>
        <sz val="12"/>
        <rFont val="Arial"/>
        <family val="2"/>
      </rPr>
      <t>G.F.&amp; AR.-186</t>
    </r>
    <r>
      <rPr>
        <sz val="16"/>
        <rFont val="DevLys 010"/>
      </rPr>
      <t xml:space="preserve"> ds rgr dk;kZy; izfr;ksa esa vko';d bUnzkt dj fy;k x;k gSA </t>
    </r>
  </si>
  <si>
    <t>dk;kZy;%&amp; iz/kkukpk;Z]jktdh; mPp ek/;fed fo|ky;]fcyfu;klj ial uks[kk]chdkusj</t>
  </si>
  <si>
    <r>
      <t>osru ,fj;j vUrj rkfydk ¼ Mhihlh mijkUr osru fu;ru ½  vof/k%&amp; 29&amp;</t>
    </r>
    <r>
      <rPr>
        <b/>
        <sz val="14"/>
        <rFont val="Times New Roman"/>
        <family val="1"/>
      </rPr>
      <t>July-17 to  30-Nov-17</t>
    </r>
  </si>
  <si>
    <r>
      <t xml:space="preserve"> Name- </t>
    </r>
    <r>
      <rPr>
        <b/>
        <sz val="16"/>
        <rFont val="Kruti Dev 010"/>
      </rPr>
      <t xml:space="preserve"> f'kojkt flag]iz/kkukpk;Z                        </t>
    </r>
    <r>
      <rPr>
        <b/>
        <sz val="14"/>
        <rFont val="Times New Roman"/>
        <family val="1"/>
      </rPr>
      <t xml:space="preserve">PB-3 (15600-39100)Grade Pay 6600     </t>
    </r>
  </si>
  <si>
    <t>29-July-17 To             31-July-17</t>
  </si>
  <si>
    <t>Oct-17</t>
  </si>
  <si>
    <t>Nov-17</t>
  </si>
  <si>
    <t>12/20.07.17</t>
  </si>
  <si>
    <t>17/19.09.17</t>
  </si>
  <si>
    <t>20/25.09.17</t>
  </si>
  <si>
    <t>26/26.10.17</t>
  </si>
  <si>
    <t>28/04.12.17</t>
  </si>
  <si>
    <t>24051/01.08.17</t>
  </si>
  <si>
    <t>46214/27.09.17</t>
  </si>
  <si>
    <t>48240/04.10.17</t>
  </si>
  <si>
    <t>59572/01.11.17</t>
  </si>
  <si>
    <t>69097/0612.17</t>
  </si>
</sst>
</file>

<file path=xl/styles.xml><?xml version="1.0" encoding="utf-8"?>
<styleSheet xmlns="http://schemas.openxmlformats.org/spreadsheetml/2006/main">
  <numFmts count="2">
    <numFmt numFmtId="164" formatCode="[$-409]dd\-mmm\-yy;@"/>
    <numFmt numFmtId="165" formatCode="[$-409]mmm\-yy;@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6"/>
      <name val="DevLys 01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22"/>
      <name val="Kruti Dev 010"/>
    </font>
    <font>
      <b/>
      <sz val="18"/>
      <name val="Kruti Dev 01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opLeftCell="A3" zoomScale="90" zoomScaleNormal="90" workbookViewId="0">
      <selection activeCell="AA18" sqref="AA18"/>
    </sheetView>
  </sheetViews>
  <sheetFormatPr defaultRowHeight="15"/>
  <cols>
    <col min="1" max="1" width="2.85546875" customWidth="1"/>
    <col min="2" max="2" width="8.7109375" customWidth="1"/>
    <col min="3" max="3" width="7.5703125" customWidth="1"/>
    <col min="4" max="4" width="7.42578125" customWidth="1"/>
    <col min="5" max="5" width="6.42578125" customWidth="1"/>
    <col min="6" max="6" width="8.140625" customWidth="1"/>
    <col min="7" max="7" width="7.5703125" customWidth="1"/>
    <col min="8" max="8" width="7.42578125" customWidth="1"/>
    <col min="9" max="9" width="6.28515625" customWidth="1"/>
    <col min="10" max="10" width="7.5703125" customWidth="1"/>
    <col min="11" max="11" width="6.85546875" customWidth="1"/>
    <col min="12" max="12" width="6.28515625" customWidth="1"/>
    <col min="13" max="13" width="5.85546875" customWidth="1"/>
    <col min="14" max="14" width="7.7109375" customWidth="1"/>
    <col min="15" max="15" width="6.5703125" customWidth="1"/>
    <col min="16" max="16" width="6.42578125" customWidth="1"/>
    <col min="17" max="17" width="6" customWidth="1"/>
    <col min="18" max="18" width="4.5703125" hidden="1" customWidth="1"/>
    <col min="19" max="19" width="4.7109375" hidden="1" customWidth="1"/>
    <col min="20" max="22" width="4.42578125" hidden="1" customWidth="1"/>
    <col min="23" max="23" width="4.28515625" hidden="1" customWidth="1"/>
    <col min="24" max="24" width="5.42578125" customWidth="1"/>
    <col min="25" max="25" width="6.42578125" customWidth="1"/>
    <col min="26" max="26" width="7.7109375" customWidth="1"/>
    <col min="27" max="27" width="7.85546875" customWidth="1"/>
  </cols>
  <sheetData>
    <row r="1" spans="1:27" ht="27.7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3.2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0.25">
      <c r="A3" s="23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0</v>
      </c>
      <c r="B4" s="24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/>
      <c r="K4" s="25" t="s">
        <v>4</v>
      </c>
      <c r="L4" s="25"/>
      <c r="M4" s="25"/>
      <c r="N4" s="25"/>
      <c r="O4" s="25" t="s">
        <v>5</v>
      </c>
      <c r="P4" s="25"/>
      <c r="Q4" s="25"/>
      <c r="R4" s="26" t="s">
        <v>6</v>
      </c>
      <c r="S4" s="27"/>
      <c r="T4" s="28"/>
      <c r="U4" s="26" t="s">
        <v>7</v>
      </c>
      <c r="V4" s="27"/>
      <c r="W4" s="28"/>
      <c r="X4" s="32" t="s">
        <v>35</v>
      </c>
      <c r="Y4" s="32" t="s">
        <v>36</v>
      </c>
      <c r="Z4" s="24" t="s">
        <v>34</v>
      </c>
      <c r="AA4" s="24" t="s">
        <v>33</v>
      </c>
    </row>
    <row r="5" spans="1:27" ht="79.5">
      <c r="A5" s="24"/>
      <c r="B5" s="24"/>
      <c r="C5" s="17" t="s">
        <v>18</v>
      </c>
      <c r="D5" s="17" t="s">
        <v>8</v>
      </c>
      <c r="E5" s="17" t="s">
        <v>9</v>
      </c>
      <c r="F5" s="17" t="s">
        <v>10</v>
      </c>
      <c r="G5" s="17" t="s">
        <v>19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8</v>
      </c>
      <c r="M5" s="17" t="s">
        <v>9</v>
      </c>
      <c r="N5" s="17" t="s">
        <v>10</v>
      </c>
      <c r="O5" s="17" t="s">
        <v>12</v>
      </c>
      <c r="P5" s="17" t="s">
        <v>13</v>
      </c>
      <c r="Q5" s="17" t="s">
        <v>14</v>
      </c>
      <c r="R5" s="17" t="s">
        <v>12</v>
      </c>
      <c r="S5" s="17" t="s">
        <v>13</v>
      </c>
      <c r="T5" s="17" t="s">
        <v>14</v>
      </c>
      <c r="U5" s="17" t="s">
        <v>12</v>
      </c>
      <c r="V5" s="17" t="s">
        <v>15</v>
      </c>
      <c r="W5" s="17" t="s">
        <v>13</v>
      </c>
      <c r="X5" s="33"/>
      <c r="Y5" s="33"/>
      <c r="Z5" s="24"/>
      <c r="AA5" s="24"/>
    </row>
    <row r="6" spans="1:27" ht="46.5" customHeight="1">
      <c r="A6" s="11">
        <v>1</v>
      </c>
      <c r="B6" s="12" t="s">
        <v>20</v>
      </c>
      <c r="C6" s="11">
        <v>9800</v>
      </c>
      <c r="D6" s="11">
        <f>ROUND(C6*119%,0)</f>
        <v>11662</v>
      </c>
      <c r="E6" s="11">
        <f t="shared" ref="E6:E11" si="0">ROUND(C6*10%,0)</f>
        <v>980</v>
      </c>
      <c r="F6" s="11">
        <f t="shared" ref="F6:F11" si="1">C6+D6+E6</f>
        <v>22442</v>
      </c>
      <c r="G6" s="13">
        <v>7579</v>
      </c>
      <c r="H6" s="11">
        <f>ROUND(G6*119%,0)</f>
        <v>9019</v>
      </c>
      <c r="I6" s="11">
        <v>758</v>
      </c>
      <c r="J6" s="11">
        <f t="shared" ref="J6:J11" si="2">G6+H6+I6</f>
        <v>17356</v>
      </c>
      <c r="K6" s="11">
        <f t="shared" ref="K6:N11" si="3">C6-G6</f>
        <v>2221</v>
      </c>
      <c r="L6" s="11">
        <f t="shared" si="3"/>
        <v>2643</v>
      </c>
      <c r="M6" s="11">
        <f t="shared" si="3"/>
        <v>222</v>
      </c>
      <c r="N6" s="11">
        <f t="shared" si="3"/>
        <v>5086</v>
      </c>
      <c r="O6" s="11">
        <v>2146</v>
      </c>
      <c r="P6" s="11">
        <v>1660</v>
      </c>
      <c r="Q6" s="11">
        <f>O6-P6</f>
        <v>486</v>
      </c>
      <c r="R6" s="11">
        <v>0</v>
      </c>
      <c r="S6" s="11">
        <v>0</v>
      </c>
      <c r="T6" s="11">
        <f t="shared" ref="T6:T9" si="4">R6-S6</f>
        <v>0</v>
      </c>
      <c r="U6" s="11">
        <v>0</v>
      </c>
      <c r="V6" s="11">
        <v>0</v>
      </c>
      <c r="W6" s="11">
        <f t="shared" ref="W6:W9" si="5">U6-V6</f>
        <v>0</v>
      </c>
      <c r="X6" s="11">
        <f t="shared" ref="X6:X11" si="6">Q6+T6+W6</f>
        <v>486</v>
      </c>
      <c r="Y6" s="11">
        <f t="shared" ref="Y6:Y11" si="7">N6-X6</f>
        <v>4600</v>
      </c>
      <c r="Z6" s="11" t="s">
        <v>21</v>
      </c>
      <c r="AA6" s="16" t="s">
        <v>25</v>
      </c>
    </row>
    <row r="7" spans="1:27" ht="34.5" customHeight="1">
      <c r="A7" s="11">
        <v>2</v>
      </c>
      <c r="B7" s="15">
        <v>42278</v>
      </c>
      <c r="C7" s="11">
        <v>21000</v>
      </c>
      <c r="D7" s="11">
        <f>ROUND(C7*119%,0)</f>
        <v>24990</v>
      </c>
      <c r="E7" s="11">
        <f t="shared" si="0"/>
        <v>2100</v>
      </c>
      <c r="F7" s="11">
        <f t="shared" si="1"/>
        <v>48090</v>
      </c>
      <c r="G7" s="13">
        <v>16240</v>
      </c>
      <c r="H7" s="11">
        <f t="shared" ref="H7:H8" si="8">ROUND(G7*119%,0)</f>
        <v>19326</v>
      </c>
      <c r="I7" s="11">
        <v>1624</v>
      </c>
      <c r="J7" s="11">
        <f t="shared" si="2"/>
        <v>37190</v>
      </c>
      <c r="K7" s="11">
        <f t="shared" si="3"/>
        <v>4760</v>
      </c>
      <c r="L7" s="11">
        <f t="shared" si="3"/>
        <v>5664</v>
      </c>
      <c r="M7" s="11">
        <f t="shared" si="3"/>
        <v>476</v>
      </c>
      <c r="N7" s="11">
        <f t="shared" si="3"/>
        <v>10900</v>
      </c>
      <c r="O7" s="11">
        <v>4599</v>
      </c>
      <c r="P7" s="11">
        <v>3557</v>
      </c>
      <c r="Q7" s="11">
        <f t="shared" ref="Q7:Q11" si="9">O7-P7</f>
        <v>1042</v>
      </c>
      <c r="R7" s="11">
        <v>0</v>
      </c>
      <c r="S7" s="11">
        <v>0</v>
      </c>
      <c r="T7" s="11">
        <f t="shared" si="4"/>
        <v>0</v>
      </c>
      <c r="U7" s="11">
        <v>0</v>
      </c>
      <c r="V7" s="11">
        <v>0</v>
      </c>
      <c r="W7" s="11">
        <f t="shared" si="5"/>
        <v>0</v>
      </c>
      <c r="X7" s="11">
        <f t="shared" si="6"/>
        <v>1042</v>
      </c>
      <c r="Y7" s="11">
        <f t="shared" si="7"/>
        <v>9858</v>
      </c>
      <c r="Z7" s="11" t="s">
        <v>22</v>
      </c>
      <c r="AA7" s="16" t="s">
        <v>26</v>
      </c>
    </row>
    <row r="8" spans="1:27" ht="34.5" customHeight="1">
      <c r="A8" s="11">
        <v>3</v>
      </c>
      <c r="B8" s="15">
        <v>42309</v>
      </c>
      <c r="C8" s="11">
        <f>C7</f>
        <v>21000</v>
      </c>
      <c r="D8" s="11">
        <f t="shared" ref="D8:D9" si="10">ROUND(C8*119%,0)</f>
        <v>24990</v>
      </c>
      <c r="E8" s="11">
        <f t="shared" si="0"/>
        <v>2100</v>
      </c>
      <c r="F8" s="11">
        <f t="shared" si="1"/>
        <v>48090</v>
      </c>
      <c r="G8" s="13">
        <f>G7</f>
        <v>16240</v>
      </c>
      <c r="H8" s="11">
        <f t="shared" si="8"/>
        <v>19326</v>
      </c>
      <c r="I8" s="11">
        <v>1624</v>
      </c>
      <c r="J8" s="11">
        <f t="shared" si="2"/>
        <v>37190</v>
      </c>
      <c r="K8" s="11">
        <f t="shared" si="3"/>
        <v>4760</v>
      </c>
      <c r="L8" s="11">
        <f t="shared" si="3"/>
        <v>5664</v>
      </c>
      <c r="M8" s="11">
        <f t="shared" si="3"/>
        <v>476</v>
      </c>
      <c r="N8" s="11">
        <f t="shared" si="3"/>
        <v>10900</v>
      </c>
      <c r="O8" s="11">
        <v>4599</v>
      </c>
      <c r="P8" s="11">
        <v>3557</v>
      </c>
      <c r="Q8" s="11">
        <f t="shared" si="9"/>
        <v>1042</v>
      </c>
      <c r="R8" s="11">
        <v>0</v>
      </c>
      <c r="S8" s="11">
        <v>0</v>
      </c>
      <c r="T8" s="11">
        <f t="shared" si="4"/>
        <v>0</v>
      </c>
      <c r="U8" s="11">
        <v>0</v>
      </c>
      <c r="V8" s="11">
        <v>0</v>
      </c>
      <c r="W8" s="11">
        <f t="shared" si="5"/>
        <v>0</v>
      </c>
      <c r="X8" s="11">
        <f t="shared" si="6"/>
        <v>1042</v>
      </c>
      <c r="Y8" s="11">
        <f t="shared" si="7"/>
        <v>9858</v>
      </c>
      <c r="Z8" s="11" t="s">
        <v>23</v>
      </c>
      <c r="AA8" s="16" t="s">
        <v>27</v>
      </c>
    </row>
    <row r="9" spans="1:27" ht="34.5" customHeight="1">
      <c r="A9" s="11">
        <v>4</v>
      </c>
      <c r="B9" s="15">
        <v>42339</v>
      </c>
      <c r="C9" s="11">
        <f>C8</f>
        <v>21000</v>
      </c>
      <c r="D9" s="11">
        <f t="shared" si="10"/>
        <v>24990</v>
      </c>
      <c r="E9" s="11">
        <f t="shared" si="0"/>
        <v>2100</v>
      </c>
      <c r="F9" s="11">
        <f t="shared" si="1"/>
        <v>48090</v>
      </c>
      <c r="G9" s="13">
        <f>G8</f>
        <v>16240</v>
      </c>
      <c r="H9" s="11">
        <f>ROUND(G9*119%,0)</f>
        <v>19326</v>
      </c>
      <c r="I9" s="11">
        <v>1624</v>
      </c>
      <c r="J9" s="11">
        <f t="shared" si="2"/>
        <v>37190</v>
      </c>
      <c r="K9" s="11">
        <f t="shared" si="3"/>
        <v>4760</v>
      </c>
      <c r="L9" s="11">
        <f t="shared" si="3"/>
        <v>5664</v>
      </c>
      <c r="M9" s="11">
        <f t="shared" si="3"/>
        <v>476</v>
      </c>
      <c r="N9" s="11">
        <f t="shared" si="3"/>
        <v>10900</v>
      </c>
      <c r="O9" s="11">
        <v>4599</v>
      </c>
      <c r="P9" s="11">
        <v>3557</v>
      </c>
      <c r="Q9" s="11">
        <f t="shared" si="9"/>
        <v>1042</v>
      </c>
      <c r="R9" s="11">
        <v>0</v>
      </c>
      <c r="S9" s="11">
        <v>0</v>
      </c>
      <c r="T9" s="11">
        <f t="shared" si="4"/>
        <v>0</v>
      </c>
      <c r="U9" s="11">
        <v>0</v>
      </c>
      <c r="V9" s="11">
        <v>0</v>
      </c>
      <c r="W9" s="11">
        <f t="shared" si="5"/>
        <v>0</v>
      </c>
      <c r="X9" s="11">
        <f t="shared" si="6"/>
        <v>1042</v>
      </c>
      <c r="Y9" s="11">
        <f t="shared" si="7"/>
        <v>9858</v>
      </c>
      <c r="Z9" s="11" t="s">
        <v>24</v>
      </c>
      <c r="AA9" s="16" t="s">
        <v>28</v>
      </c>
    </row>
    <row r="10" spans="1:27" ht="34.5" customHeight="1">
      <c r="A10" s="11">
        <v>5</v>
      </c>
      <c r="B10" s="15">
        <v>42370</v>
      </c>
      <c r="C10" s="11">
        <v>21000</v>
      </c>
      <c r="D10" s="11">
        <f>ROUND(C10*125%,0)</f>
        <v>26250</v>
      </c>
      <c r="E10" s="11">
        <f t="shared" si="0"/>
        <v>2100</v>
      </c>
      <c r="F10" s="11">
        <f t="shared" si="1"/>
        <v>49350</v>
      </c>
      <c r="G10" s="13">
        <f>G9</f>
        <v>16240</v>
      </c>
      <c r="H10" s="11">
        <f>ROUND(G10*125%,0)</f>
        <v>20300</v>
      </c>
      <c r="I10" s="11">
        <v>1624</v>
      </c>
      <c r="J10" s="11">
        <f t="shared" si="2"/>
        <v>38164</v>
      </c>
      <c r="K10" s="11">
        <f t="shared" si="3"/>
        <v>4760</v>
      </c>
      <c r="L10" s="11">
        <f t="shared" si="3"/>
        <v>5950</v>
      </c>
      <c r="M10" s="11">
        <f t="shared" si="3"/>
        <v>476</v>
      </c>
      <c r="N10" s="11">
        <f t="shared" si="3"/>
        <v>11186</v>
      </c>
      <c r="O10" s="11">
        <v>4725</v>
      </c>
      <c r="P10" s="11">
        <v>3654</v>
      </c>
      <c r="Q10" s="11">
        <f t="shared" si="9"/>
        <v>1071</v>
      </c>
      <c r="R10" s="11"/>
      <c r="S10" s="11"/>
      <c r="T10" s="11"/>
      <c r="U10" s="11"/>
      <c r="V10" s="11"/>
      <c r="W10" s="11"/>
      <c r="X10" s="11">
        <f t="shared" si="6"/>
        <v>1071</v>
      </c>
      <c r="Y10" s="14">
        <f t="shared" si="7"/>
        <v>10115</v>
      </c>
      <c r="Z10" s="11" t="s">
        <v>29</v>
      </c>
      <c r="AA10" s="16" t="s">
        <v>30</v>
      </c>
    </row>
    <row r="11" spans="1:27" ht="34.5" customHeight="1">
      <c r="A11" s="11">
        <v>6</v>
      </c>
      <c r="B11" s="15">
        <v>42401</v>
      </c>
      <c r="C11" s="11">
        <v>21000</v>
      </c>
      <c r="D11" s="11">
        <f>ROUND(C11*125%,0)</f>
        <v>26250</v>
      </c>
      <c r="E11" s="11">
        <f t="shared" si="0"/>
        <v>2100</v>
      </c>
      <c r="F11" s="11">
        <f t="shared" si="1"/>
        <v>49350</v>
      </c>
      <c r="G11" s="13">
        <v>16240</v>
      </c>
      <c r="H11" s="11">
        <f>ROUND(G11*125%,0)</f>
        <v>20300</v>
      </c>
      <c r="I11" s="11">
        <v>1624</v>
      </c>
      <c r="J11" s="11">
        <f t="shared" si="2"/>
        <v>38164</v>
      </c>
      <c r="K11" s="11">
        <f t="shared" si="3"/>
        <v>4760</v>
      </c>
      <c r="L11" s="11">
        <f t="shared" si="3"/>
        <v>5950</v>
      </c>
      <c r="M11" s="11">
        <f t="shared" si="3"/>
        <v>476</v>
      </c>
      <c r="N11" s="11">
        <f t="shared" si="3"/>
        <v>11186</v>
      </c>
      <c r="O11" s="11">
        <v>4725</v>
      </c>
      <c r="P11" s="11">
        <v>3654</v>
      </c>
      <c r="Q11" s="11">
        <f t="shared" si="9"/>
        <v>1071</v>
      </c>
      <c r="R11" s="11"/>
      <c r="S11" s="11"/>
      <c r="T11" s="11"/>
      <c r="U11" s="11"/>
      <c r="V11" s="11"/>
      <c r="W11" s="11"/>
      <c r="X11" s="11">
        <f t="shared" si="6"/>
        <v>1071</v>
      </c>
      <c r="Y11" s="14">
        <f t="shared" si="7"/>
        <v>10115</v>
      </c>
      <c r="Z11" s="11" t="s">
        <v>31</v>
      </c>
      <c r="AA11" s="16" t="s">
        <v>32</v>
      </c>
    </row>
    <row r="12" spans="1:27" ht="17.25" hidden="1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</row>
    <row r="13" spans="1:27" hidden="1">
      <c r="A13" s="1"/>
      <c r="B13" s="5"/>
      <c r="C13" s="1"/>
      <c r="D13" s="1"/>
      <c r="E13" s="1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4"/>
    </row>
    <row r="14" spans="1:27" hidden="1">
      <c r="A14" s="1"/>
      <c r="B14" s="5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7"/>
    </row>
    <row r="15" spans="1:27" hidden="1">
      <c r="A15" s="1"/>
      <c r="B15" s="5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7"/>
    </row>
    <row r="16" spans="1:27" hidden="1">
      <c r="A16" s="1"/>
      <c r="B16" s="5"/>
      <c r="C16" s="6"/>
      <c r="D16" s="1"/>
      <c r="E16" s="1"/>
      <c r="F16" s="1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7"/>
    </row>
    <row r="17" spans="1:27" hidden="1">
      <c r="A17" s="1"/>
      <c r="B17" s="5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7"/>
    </row>
    <row r="18" spans="1:27" ht="39.75" customHeight="1">
      <c r="A18" s="29" t="s">
        <v>16</v>
      </c>
      <c r="B18" s="29"/>
      <c r="C18" s="8">
        <f>C6+C7+C8+C9+C10+C11</f>
        <v>114800</v>
      </c>
      <c r="D18" s="8">
        <f t="shared" ref="D18:Y18" si="11">D6+D7+D8+D9+D10+D11</f>
        <v>139132</v>
      </c>
      <c r="E18" s="8">
        <f t="shared" si="11"/>
        <v>11480</v>
      </c>
      <c r="F18" s="8">
        <f t="shared" si="11"/>
        <v>265412</v>
      </c>
      <c r="G18" s="8">
        <f t="shared" si="11"/>
        <v>88779</v>
      </c>
      <c r="H18" s="8">
        <f t="shared" si="11"/>
        <v>107597</v>
      </c>
      <c r="I18" s="8">
        <f t="shared" si="11"/>
        <v>8878</v>
      </c>
      <c r="J18" s="8">
        <f t="shared" si="11"/>
        <v>205254</v>
      </c>
      <c r="K18" s="8">
        <f t="shared" si="11"/>
        <v>26021</v>
      </c>
      <c r="L18" s="8">
        <f t="shared" si="11"/>
        <v>31535</v>
      </c>
      <c r="M18" s="8">
        <f t="shared" si="11"/>
        <v>2602</v>
      </c>
      <c r="N18" s="8">
        <f t="shared" si="11"/>
        <v>60158</v>
      </c>
      <c r="O18" s="8">
        <f t="shared" si="11"/>
        <v>25393</v>
      </c>
      <c r="P18" s="8">
        <f t="shared" si="11"/>
        <v>19639</v>
      </c>
      <c r="Q18" s="8">
        <f t="shared" si="11"/>
        <v>5754</v>
      </c>
      <c r="R18" s="8">
        <f t="shared" si="11"/>
        <v>0</v>
      </c>
      <c r="S18" s="8">
        <f t="shared" si="11"/>
        <v>0</v>
      </c>
      <c r="T18" s="8">
        <f t="shared" si="11"/>
        <v>0</v>
      </c>
      <c r="U18" s="8">
        <f t="shared" si="11"/>
        <v>0</v>
      </c>
      <c r="V18" s="8">
        <f t="shared" si="11"/>
        <v>0</v>
      </c>
      <c r="W18" s="8">
        <f t="shared" si="11"/>
        <v>0</v>
      </c>
      <c r="X18" s="8">
        <f t="shared" si="11"/>
        <v>5754</v>
      </c>
      <c r="Y18" s="8">
        <f t="shared" si="11"/>
        <v>54404</v>
      </c>
      <c r="Z18" s="8"/>
      <c r="AA18" s="8"/>
    </row>
    <row r="19" spans="1:2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20.25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</sheetData>
  <mergeCells count="19">
    <mergeCell ref="A18:B18"/>
    <mergeCell ref="A19:AA19"/>
    <mergeCell ref="A20:AA20"/>
    <mergeCell ref="U4:W4"/>
    <mergeCell ref="X4:X5"/>
    <mergeCell ref="Y4:Y5"/>
    <mergeCell ref="Z4:Z5"/>
    <mergeCell ref="AA4:AA5"/>
    <mergeCell ref="A12:AA12"/>
    <mergeCell ref="A1:AA1"/>
    <mergeCell ref="A2:AA2"/>
    <mergeCell ref="A3:AA3"/>
    <mergeCell ref="A4:A5"/>
    <mergeCell ref="B4:B5"/>
    <mergeCell ref="C4:F4"/>
    <mergeCell ref="G4:J4"/>
    <mergeCell ref="K4:N4"/>
    <mergeCell ref="O4:Q4"/>
    <mergeCell ref="R4:T4"/>
  </mergeCells>
  <pageMargins left="0.16" right="0.1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tabSelected="1" topLeftCell="A2" zoomScale="90" zoomScaleNormal="90" workbookViewId="0">
      <selection activeCell="Y6" sqref="Y1:Y1048576"/>
    </sheetView>
  </sheetViews>
  <sheetFormatPr defaultRowHeight="15"/>
  <cols>
    <col min="1" max="1" width="2.85546875" customWidth="1"/>
    <col min="2" max="2" width="9.85546875" customWidth="1"/>
    <col min="3" max="3" width="7.5703125" customWidth="1"/>
    <col min="4" max="4" width="7.42578125" customWidth="1"/>
    <col min="5" max="5" width="6.42578125" customWidth="1"/>
    <col min="6" max="6" width="8.140625" customWidth="1"/>
    <col min="7" max="7" width="7.5703125" customWidth="1"/>
    <col min="8" max="8" width="7.42578125" customWidth="1"/>
    <col min="9" max="9" width="6.28515625" customWidth="1"/>
    <col min="10" max="10" width="7.5703125" customWidth="1"/>
    <col min="11" max="11" width="6.85546875" customWidth="1"/>
    <col min="12" max="12" width="6.28515625" customWidth="1"/>
    <col min="13" max="13" width="5.85546875" customWidth="1"/>
    <col min="14" max="14" width="7.7109375" customWidth="1"/>
    <col min="15" max="15" width="6.5703125" customWidth="1"/>
    <col min="16" max="16" width="6.42578125" customWidth="1"/>
    <col min="17" max="17" width="6" customWidth="1"/>
    <col min="18" max="18" width="4.5703125" hidden="1" customWidth="1"/>
    <col min="19" max="19" width="4.7109375" hidden="1" customWidth="1"/>
    <col min="20" max="22" width="4.42578125" hidden="1" customWidth="1"/>
    <col min="23" max="23" width="4.28515625" hidden="1" customWidth="1"/>
    <col min="24" max="24" width="5.42578125" customWidth="1"/>
    <col min="25" max="25" width="6.28515625" customWidth="1"/>
    <col min="26" max="26" width="7.7109375" customWidth="1"/>
    <col min="27" max="27" width="7.85546875" customWidth="1"/>
  </cols>
  <sheetData>
    <row r="1" spans="1:27" ht="27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3.2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30.75" customHeight="1">
      <c r="A3" s="23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0</v>
      </c>
      <c r="B4" s="24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/>
      <c r="K4" s="25" t="s">
        <v>4</v>
      </c>
      <c r="L4" s="25"/>
      <c r="M4" s="25"/>
      <c r="N4" s="25"/>
      <c r="O4" s="25" t="s">
        <v>5</v>
      </c>
      <c r="P4" s="25"/>
      <c r="Q4" s="25"/>
      <c r="R4" s="26" t="s">
        <v>6</v>
      </c>
      <c r="S4" s="27"/>
      <c r="T4" s="28"/>
      <c r="U4" s="26" t="s">
        <v>7</v>
      </c>
      <c r="V4" s="27"/>
      <c r="W4" s="28"/>
      <c r="X4" s="32" t="s">
        <v>35</v>
      </c>
      <c r="Y4" s="32" t="s">
        <v>36</v>
      </c>
      <c r="Z4" s="24" t="s">
        <v>34</v>
      </c>
      <c r="AA4" s="24" t="s">
        <v>33</v>
      </c>
    </row>
    <row r="5" spans="1:27" ht="79.5">
      <c r="A5" s="24"/>
      <c r="B5" s="24"/>
      <c r="C5" s="18" t="s">
        <v>40</v>
      </c>
      <c r="D5" s="10" t="s">
        <v>8</v>
      </c>
      <c r="E5" s="10" t="s">
        <v>9</v>
      </c>
      <c r="F5" s="10" t="s">
        <v>10</v>
      </c>
      <c r="G5" s="18" t="s">
        <v>41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8</v>
      </c>
      <c r="M5" s="10" t="s">
        <v>9</v>
      </c>
      <c r="N5" s="10" t="s">
        <v>10</v>
      </c>
      <c r="O5" s="10" t="s">
        <v>12</v>
      </c>
      <c r="P5" s="10" t="s">
        <v>13</v>
      </c>
      <c r="Q5" s="10" t="s">
        <v>14</v>
      </c>
      <c r="R5" s="10" t="s">
        <v>12</v>
      </c>
      <c r="S5" s="10" t="s">
        <v>13</v>
      </c>
      <c r="T5" s="10" t="s">
        <v>14</v>
      </c>
      <c r="U5" s="10" t="s">
        <v>12</v>
      </c>
      <c r="V5" s="10" t="s">
        <v>15</v>
      </c>
      <c r="W5" s="10" t="s">
        <v>13</v>
      </c>
      <c r="X5" s="33"/>
      <c r="Y5" s="33"/>
      <c r="Z5" s="24"/>
      <c r="AA5" s="24"/>
    </row>
    <row r="6" spans="1:27" ht="48.75" customHeight="1">
      <c r="A6" s="11">
        <v>1</v>
      </c>
      <c r="B6" s="12" t="s">
        <v>46</v>
      </c>
      <c r="C6" s="19">
        <v>2337</v>
      </c>
      <c r="D6" s="19">
        <f>ROUND(C6*139%,0)</f>
        <v>3248</v>
      </c>
      <c r="E6" s="19">
        <f t="shared" ref="E6:E10" si="0">ROUND(C6*10%,0)</f>
        <v>234</v>
      </c>
      <c r="F6" s="19">
        <f t="shared" ref="F6:F10" si="1">C6+D6+E6</f>
        <v>5819</v>
      </c>
      <c r="G6" s="20">
        <v>2156</v>
      </c>
      <c r="H6" s="19">
        <f>G6*139/100</f>
        <v>2996.84</v>
      </c>
      <c r="I6" s="19">
        <f>G6*10/100</f>
        <v>215.6</v>
      </c>
      <c r="J6" s="19">
        <f t="shared" ref="J6:J10" si="2">G6+H6+I6</f>
        <v>5368.4400000000005</v>
      </c>
      <c r="K6" s="19">
        <f t="shared" ref="K6:N10" si="3">C6-G6</f>
        <v>181</v>
      </c>
      <c r="L6" s="19">
        <f t="shared" si="3"/>
        <v>251.15999999999985</v>
      </c>
      <c r="M6" s="19">
        <f>E6-I6</f>
        <v>18.400000000000006</v>
      </c>
      <c r="N6" s="19">
        <v>450</v>
      </c>
      <c r="O6" s="19">
        <f>(C6+D6)*10/100</f>
        <v>558.5</v>
      </c>
      <c r="P6" s="19">
        <f>(G6+H6)*10/100</f>
        <v>515.28399999999999</v>
      </c>
      <c r="Q6" s="19">
        <v>44</v>
      </c>
      <c r="R6" s="19">
        <v>0</v>
      </c>
      <c r="S6" s="19">
        <v>0</v>
      </c>
      <c r="T6" s="19">
        <f t="shared" ref="T6:T8" si="4">R6-S6</f>
        <v>0</v>
      </c>
      <c r="U6" s="19">
        <v>0</v>
      </c>
      <c r="V6" s="19">
        <v>0</v>
      </c>
      <c r="W6" s="19">
        <f t="shared" ref="W6:W8" si="5">U6-V6</f>
        <v>0</v>
      </c>
      <c r="X6" s="19">
        <f t="shared" ref="X6:X10" si="6">Q6+T6+W6</f>
        <v>44</v>
      </c>
      <c r="Y6" s="19">
        <f t="shared" ref="Y6:Y10" si="7">N6-X6</f>
        <v>406</v>
      </c>
      <c r="Z6" s="11" t="s">
        <v>49</v>
      </c>
      <c r="AA6" s="16" t="s">
        <v>54</v>
      </c>
    </row>
    <row r="7" spans="1:27" ht="34.5" customHeight="1">
      <c r="A7" s="11">
        <v>2</v>
      </c>
      <c r="B7" s="15">
        <v>42948</v>
      </c>
      <c r="C7" s="11">
        <v>24150</v>
      </c>
      <c r="D7" s="11">
        <f>ROUND(C7*139%,0)</f>
        <v>33569</v>
      </c>
      <c r="E7" s="11">
        <f t="shared" si="0"/>
        <v>2415</v>
      </c>
      <c r="F7" s="11">
        <f t="shared" si="1"/>
        <v>60134</v>
      </c>
      <c r="G7" s="13">
        <v>22280</v>
      </c>
      <c r="H7" s="19">
        <v>30969</v>
      </c>
      <c r="I7" s="11">
        <f>G7*10/100</f>
        <v>2228</v>
      </c>
      <c r="J7" s="11">
        <f t="shared" si="2"/>
        <v>55477</v>
      </c>
      <c r="K7" s="11">
        <f t="shared" si="3"/>
        <v>1870</v>
      </c>
      <c r="L7" s="11">
        <f t="shared" si="3"/>
        <v>2600</v>
      </c>
      <c r="M7" s="11">
        <f t="shared" si="3"/>
        <v>187</v>
      </c>
      <c r="N7" s="19">
        <f t="shared" si="3"/>
        <v>4657</v>
      </c>
      <c r="O7" s="19">
        <f t="shared" ref="O7:O10" si="8">(C7+D7)*10/100</f>
        <v>5771.9</v>
      </c>
      <c r="P7" s="19">
        <f t="shared" ref="P7:P10" si="9">(G7+H7)*10/100</f>
        <v>5324.9</v>
      </c>
      <c r="Q7" s="19">
        <f t="shared" ref="Q7:Q10" si="10">O7-P7</f>
        <v>447</v>
      </c>
      <c r="R7" s="19">
        <v>0</v>
      </c>
      <c r="S7" s="19">
        <v>0</v>
      </c>
      <c r="T7" s="19">
        <f t="shared" si="4"/>
        <v>0</v>
      </c>
      <c r="U7" s="19">
        <v>0</v>
      </c>
      <c r="V7" s="19">
        <v>0</v>
      </c>
      <c r="W7" s="19">
        <f t="shared" si="5"/>
        <v>0</v>
      </c>
      <c r="X7" s="19">
        <f t="shared" si="6"/>
        <v>447</v>
      </c>
      <c r="Y7" s="19">
        <f t="shared" si="7"/>
        <v>4210</v>
      </c>
      <c r="Z7" s="11" t="s">
        <v>50</v>
      </c>
      <c r="AA7" s="16" t="s">
        <v>55</v>
      </c>
    </row>
    <row r="8" spans="1:27" ht="54" customHeight="1">
      <c r="A8" s="11">
        <v>3</v>
      </c>
      <c r="B8" s="15">
        <v>42995</v>
      </c>
      <c r="C8" s="11">
        <f>C7</f>
        <v>24150</v>
      </c>
      <c r="D8" s="11">
        <f>ROUND(C8*139%,0)</f>
        <v>33569</v>
      </c>
      <c r="E8" s="11">
        <f t="shared" si="0"/>
        <v>2415</v>
      </c>
      <c r="F8" s="11">
        <f t="shared" si="1"/>
        <v>60134</v>
      </c>
      <c r="G8" s="13">
        <f>G7</f>
        <v>22280</v>
      </c>
      <c r="H8" s="19">
        <v>30969</v>
      </c>
      <c r="I8" s="11">
        <f>G8*10/100</f>
        <v>2228</v>
      </c>
      <c r="J8" s="11">
        <f t="shared" si="2"/>
        <v>55477</v>
      </c>
      <c r="K8" s="11">
        <f t="shared" si="3"/>
        <v>1870</v>
      </c>
      <c r="L8" s="11">
        <f t="shared" si="3"/>
        <v>2600</v>
      </c>
      <c r="M8" s="11">
        <f t="shared" si="3"/>
        <v>187</v>
      </c>
      <c r="N8" s="19">
        <f t="shared" si="3"/>
        <v>4657</v>
      </c>
      <c r="O8" s="19">
        <f t="shared" si="8"/>
        <v>5771.9</v>
      </c>
      <c r="P8" s="19">
        <f t="shared" si="9"/>
        <v>5324.9</v>
      </c>
      <c r="Q8" s="19">
        <f t="shared" si="10"/>
        <v>447</v>
      </c>
      <c r="R8" s="19">
        <v>0</v>
      </c>
      <c r="S8" s="19">
        <v>0</v>
      </c>
      <c r="T8" s="19">
        <f t="shared" si="4"/>
        <v>0</v>
      </c>
      <c r="U8" s="19">
        <v>0</v>
      </c>
      <c r="V8" s="19">
        <v>0</v>
      </c>
      <c r="W8" s="19">
        <f t="shared" si="5"/>
        <v>0</v>
      </c>
      <c r="X8" s="19">
        <f t="shared" si="6"/>
        <v>447</v>
      </c>
      <c r="Y8" s="19">
        <f t="shared" si="7"/>
        <v>4210</v>
      </c>
      <c r="Z8" s="11" t="s">
        <v>51</v>
      </c>
      <c r="AA8" s="16" t="s">
        <v>56</v>
      </c>
    </row>
    <row r="9" spans="1:27" ht="33.75" customHeight="1">
      <c r="A9" s="11">
        <v>4</v>
      </c>
      <c r="B9" s="38" t="s">
        <v>47</v>
      </c>
      <c r="C9" s="11">
        <f t="shared" ref="C9:C10" si="11">C8</f>
        <v>24150</v>
      </c>
      <c r="D9" s="11">
        <f t="shared" ref="D9:D10" si="12">ROUND(C9*139%,0)</f>
        <v>33569</v>
      </c>
      <c r="E9" s="11">
        <f t="shared" si="0"/>
        <v>2415</v>
      </c>
      <c r="F9" s="11">
        <f t="shared" si="1"/>
        <v>60134</v>
      </c>
      <c r="G9" s="13">
        <f t="shared" ref="G9:G10" si="13">G8</f>
        <v>22280</v>
      </c>
      <c r="H9" s="19">
        <v>30969</v>
      </c>
      <c r="I9" s="11">
        <f t="shared" ref="I9:I10" si="14">G9*10/100</f>
        <v>2228</v>
      </c>
      <c r="J9" s="11">
        <f t="shared" si="2"/>
        <v>55477</v>
      </c>
      <c r="K9" s="11">
        <f t="shared" si="3"/>
        <v>1870</v>
      </c>
      <c r="L9" s="11">
        <f t="shared" si="3"/>
        <v>2600</v>
      </c>
      <c r="M9" s="11">
        <f t="shared" si="3"/>
        <v>187</v>
      </c>
      <c r="N9" s="19">
        <f t="shared" si="3"/>
        <v>4657</v>
      </c>
      <c r="O9" s="19">
        <f t="shared" si="8"/>
        <v>5771.9</v>
      </c>
      <c r="P9" s="19">
        <f t="shared" si="9"/>
        <v>5324.9</v>
      </c>
      <c r="Q9" s="19">
        <f t="shared" si="10"/>
        <v>447</v>
      </c>
      <c r="R9" s="37"/>
      <c r="S9" s="37"/>
      <c r="T9" s="37"/>
      <c r="U9" s="37"/>
      <c r="V9" s="37"/>
      <c r="W9" s="37"/>
      <c r="X9" s="19">
        <f t="shared" si="6"/>
        <v>447</v>
      </c>
      <c r="Y9" s="19">
        <f t="shared" si="7"/>
        <v>4210</v>
      </c>
      <c r="Z9" s="11" t="s">
        <v>52</v>
      </c>
      <c r="AA9" s="16" t="s">
        <v>57</v>
      </c>
    </row>
    <row r="10" spans="1:27" ht="33.75" customHeight="1">
      <c r="A10" s="11">
        <v>5</v>
      </c>
      <c r="B10" s="38" t="s">
        <v>48</v>
      </c>
      <c r="C10" s="11">
        <f t="shared" si="11"/>
        <v>24150</v>
      </c>
      <c r="D10" s="11">
        <f t="shared" si="12"/>
        <v>33569</v>
      </c>
      <c r="E10" s="11">
        <f t="shared" si="0"/>
        <v>2415</v>
      </c>
      <c r="F10" s="11">
        <f t="shared" si="1"/>
        <v>60134</v>
      </c>
      <c r="G10" s="13">
        <f t="shared" si="13"/>
        <v>22280</v>
      </c>
      <c r="H10" s="19">
        <v>30969</v>
      </c>
      <c r="I10" s="11">
        <f t="shared" si="14"/>
        <v>2228</v>
      </c>
      <c r="J10" s="11">
        <f t="shared" si="2"/>
        <v>55477</v>
      </c>
      <c r="K10" s="11">
        <f t="shared" si="3"/>
        <v>1870</v>
      </c>
      <c r="L10" s="11">
        <f t="shared" si="3"/>
        <v>2600</v>
      </c>
      <c r="M10" s="11">
        <f t="shared" si="3"/>
        <v>187</v>
      </c>
      <c r="N10" s="19">
        <f t="shared" si="3"/>
        <v>4657</v>
      </c>
      <c r="O10" s="19">
        <f t="shared" si="8"/>
        <v>5771.9</v>
      </c>
      <c r="P10" s="19">
        <f t="shared" si="9"/>
        <v>5324.9</v>
      </c>
      <c r="Q10" s="19">
        <f t="shared" si="10"/>
        <v>447</v>
      </c>
      <c r="R10" s="1"/>
      <c r="S10" s="1"/>
      <c r="T10" s="1"/>
      <c r="U10" s="1"/>
      <c r="V10" s="1"/>
      <c r="W10" s="1"/>
      <c r="X10" s="19">
        <f t="shared" si="6"/>
        <v>447</v>
      </c>
      <c r="Y10" s="19">
        <f t="shared" si="7"/>
        <v>4210</v>
      </c>
      <c r="Z10" s="11" t="s">
        <v>53</v>
      </c>
      <c r="AA10" s="16" t="s">
        <v>58</v>
      </c>
    </row>
    <row r="11" spans="1:27" ht="39.75" customHeight="1">
      <c r="A11" s="29" t="s">
        <v>16</v>
      </c>
      <c r="B11" s="29"/>
      <c r="C11" s="39">
        <f>SUM(C6:C10)</f>
        <v>98937</v>
      </c>
      <c r="D11" s="39">
        <f t="shared" ref="D11:Y11" si="15">SUM(D6:D10)</f>
        <v>137524</v>
      </c>
      <c r="E11" s="39">
        <f t="shared" si="15"/>
        <v>9894</v>
      </c>
      <c r="F11" s="39">
        <f t="shared" si="15"/>
        <v>246355</v>
      </c>
      <c r="G11" s="39">
        <f t="shared" si="15"/>
        <v>91276</v>
      </c>
      <c r="H11" s="39">
        <f t="shared" si="15"/>
        <v>126872.84</v>
      </c>
      <c r="I11" s="39">
        <f t="shared" si="15"/>
        <v>9127.6</v>
      </c>
      <c r="J11" s="39">
        <f t="shared" si="15"/>
        <v>227276.44</v>
      </c>
      <c r="K11" s="39">
        <f t="shared" si="15"/>
        <v>7661</v>
      </c>
      <c r="L11" s="39">
        <f t="shared" si="15"/>
        <v>10651.16</v>
      </c>
      <c r="M11" s="39">
        <f t="shared" si="15"/>
        <v>766.4</v>
      </c>
      <c r="N11" s="39">
        <f t="shared" si="15"/>
        <v>19078</v>
      </c>
      <c r="O11" s="39">
        <v>23647</v>
      </c>
      <c r="P11" s="39">
        <f t="shared" si="15"/>
        <v>21814.883999999998</v>
      </c>
      <c r="Q11" s="39">
        <f t="shared" si="15"/>
        <v>1832</v>
      </c>
      <c r="R11" s="39">
        <f t="shared" si="15"/>
        <v>0</v>
      </c>
      <c r="S11" s="39">
        <f t="shared" si="15"/>
        <v>0</v>
      </c>
      <c r="T11" s="39">
        <f t="shared" si="15"/>
        <v>0</v>
      </c>
      <c r="U11" s="39">
        <f t="shared" si="15"/>
        <v>0</v>
      </c>
      <c r="V11" s="39">
        <f t="shared" si="15"/>
        <v>0</v>
      </c>
      <c r="W11" s="39">
        <f t="shared" si="15"/>
        <v>0</v>
      </c>
      <c r="X11" s="39">
        <f t="shared" si="15"/>
        <v>1832</v>
      </c>
      <c r="Y11" s="39">
        <f t="shared" si="15"/>
        <v>17246</v>
      </c>
      <c r="Z11" s="8"/>
      <c r="AA11" s="9"/>
    </row>
    <row r="12" spans="1:27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20.25">
      <c r="A13" s="31" t="s">
        <v>42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</sheetData>
  <mergeCells count="18">
    <mergeCell ref="A13:AA13"/>
    <mergeCell ref="Z4:Z5"/>
    <mergeCell ref="A11:B11"/>
    <mergeCell ref="A12:AA12"/>
    <mergeCell ref="A1:AA1"/>
    <mergeCell ref="A2:AA2"/>
    <mergeCell ref="A3:AA3"/>
    <mergeCell ref="A4:A5"/>
    <mergeCell ref="B4:B5"/>
    <mergeCell ref="C4:F4"/>
    <mergeCell ref="G4:J4"/>
    <mergeCell ref="K4:N4"/>
    <mergeCell ref="O4:Q4"/>
    <mergeCell ref="R4:T4"/>
    <mergeCell ref="U4:W4"/>
    <mergeCell ref="X4:X5"/>
    <mergeCell ref="Y4:Y5"/>
    <mergeCell ref="AA4:AA5"/>
  </mergeCells>
  <pageMargins left="0.16" right="0.1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Ganapati Computer</cp:lastModifiedBy>
  <cp:lastPrinted>2018-01-22T12:08:30Z</cp:lastPrinted>
  <dcterms:created xsi:type="dcterms:W3CDTF">2015-02-04T13:50:53Z</dcterms:created>
  <dcterms:modified xsi:type="dcterms:W3CDTF">2018-01-22T12:08:49Z</dcterms:modified>
</cp:coreProperties>
</file>