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1475" windowHeight="8730" activeTab="2"/>
  </bookViews>
  <sheets>
    <sheet name="GA2P" sheetId="2" r:id="rId1"/>
    <sheet name="GA2NP" sheetId="17" r:id="rId2"/>
    <sheet name="GA3NP" sheetId="3" r:id="rId3"/>
    <sheet name="8A P" sheetId="9" r:id="rId4"/>
    <sheet name="8A NP" sheetId="18" r:id="rId5"/>
    <sheet name="Pay Range NP" sheetId="16" r:id="rId6"/>
    <sheet name="Pay Range P" sheetId="5" r:id="rId7"/>
    <sheet name="GA1 Plan" sheetId="10" r:id="rId8"/>
    <sheet name="GA1 NP" sheetId="15" r:id="rId9"/>
  </sheets>
  <definedNames>
    <definedName name="_xlnm.Print_Area" localSheetId="8">'GA1 NP'!$A$1:$W$37</definedName>
    <definedName name="_xlnm.Print_Area" localSheetId="7">'GA1 Plan'!$A$1:$W$36</definedName>
  </definedNames>
  <calcPr calcId="124519"/>
</workbook>
</file>

<file path=xl/calcChain.xml><?xml version="1.0" encoding="utf-8"?>
<calcChain xmlns="http://schemas.openxmlformats.org/spreadsheetml/2006/main">
  <c r="J21" i="10"/>
  <c r="J22"/>
  <c r="J23"/>
  <c r="I21"/>
  <c r="I22"/>
  <c r="I23"/>
  <c r="S21"/>
  <c r="T21"/>
  <c r="S22"/>
  <c r="T22"/>
  <c r="S23"/>
  <c r="T23"/>
  <c r="R21"/>
  <c r="R22"/>
  <c r="R23"/>
  <c r="Q21"/>
  <c r="Q22"/>
  <c r="Q23"/>
  <c r="L22"/>
  <c r="M22"/>
  <c r="N22"/>
  <c r="L23"/>
  <c r="M23"/>
  <c r="N23"/>
  <c r="R19"/>
  <c r="R20"/>
  <c r="N10" i="17"/>
  <c r="N11"/>
  <c r="N12"/>
  <c r="N14"/>
  <c r="N15"/>
  <c r="N16"/>
  <c r="N17"/>
  <c r="N18"/>
  <c r="H9"/>
  <c r="E8" i="18" s="1"/>
  <c r="N32" i="15"/>
  <c r="J25"/>
  <c r="J26"/>
  <c r="N30"/>
  <c r="M26"/>
  <c r="L26"/>
  <c r="H26"/>
  <c r="I26"/>
  <c r="H25"/>
  <c r="G25"/>
  <c r="G26"/>
  <c r="S29" i="10"/>
  <c r="S31"/>
  <c r="N31"/>
  <c r="R13"/>
  <c r="S13"/>
  <c r="T13"/>
  <c r="Q13"/>
  <c r="M13"/>
  <c r="N13"/>
  <c r="L13"/>
  <c r="I13"/>
  <c r="R16"/>
  <c r="Q15"/>
  <c r="Q16"/>
  <c r="Q17"/>
  <c r="Q18"/>
  <c r="R18"/>
  <c r="Q19"/>
  <c r="Q20"/>
  <c r="S32" i="15"/>
  <c r="R9"/>
  <c r="Q9"/>
  <c r="R24"/>
  <c r="R23"/>
  <c r="R22"/>
  <c r="J43"/>
  <c r="S24"/>
  <c r="T24"/>
  <c r="Q24"/>
  <c r="S23"/>
  <c r="T23"/>
  <c r="Q23"/>
  <c r="S22"/>
  <c r="T22"/>
  <c r="Q22"/>
  <c r="R16"/>
  <c r="R17"/>
  <c r="Q16"/>
  <c r="Q17"/>
  <c r="Q18"/>
  <c r="R18"/>
  <c r="Q19"/>
  <c r="R19"/>
  <c r="Q20"/>
  <c r="R20"/>
  <c r="S9"/>
  <c r="T9"/>
  <c r="T13"/>
  <c r="E8" i="16"/>
  <c r="S19" i="15"/>
  <c r="T19"/>
  <c r="N9"/>
  <c r="M9"/>
  <c r="J17"/>
  <c r="I16"/>
  <c r="S16"/>
  <c r="T16"/>
  <c r="I17"/>
  <c r="L17"/>
  <c r="M17"/>
  <c r="I18"/>
  <c r="S18"/>
  <c r="T18"/>
  <c r="I19"/>
  <c r="L19"/>
  <c r="M19"/>
  <c r="I20"/>
  <c r="S20"/>
  <c r="T20"/>
  <c r="L9"/>
  <c r="L13"/>
  <c r="J9"/>
  <c r="I9"/>
  <c r="D32" i="16"/>
  <c r="D33"/>
  <c r="D34"/>
  <c r="D31"/>
  <c r="D29"/>
  <c r="D27"/>
  <c r="D26"/>
  <c r="E34"/>
  <c r="E33"/>
  <c r="E32"/>
  <c r="E31"/>
  <c r="E30"/>
  <c r="E29"/>
  <c r="E27"/>
  <c r="E26"/>
  <c r="D2" i="18"/>
  <c r="G19" i="17"/>
  <c r="F19"/>
  <c r="E19"/>
  <c r="D19"/>
  <c r="C19"/>
  <c r="L18"/>
  <c r="I18"/>
  <c r="M18"/>
  <c r="L17"/>
  <c r="I17"/>
  <c r="M17"/>
  <c r="L16"/>
  <c r="I16"/>
  <c r="M16"/>
  <c r="L15"/>
  <c r="I15"/>
  <c r="M15"/>
  <c r="L14"/>
  <c r="I14"/>
  <c r="M14"/>
  <c r="M13"/>
  <c r="L13"/>
  <c r="K13"/>
  <c r="N13" s="1"/>
  <c r="I13"/>
  <c r="L12"/>
  <c r="I12"/>
  <c r="M12"/>
  <c r="L11"/>
  <c r="I11"/>
  <c r="M11"/>
  <c r="L10"/>
  <c r="I10"/>
  <c r="M10"/>
  <c r="H19"/>
  <c r="I19" s="1"/>
  <c r="A5"/>
  <c r="G4"/>
  <c r="E23" i="16"/>
  <c r="E22"/>
  <c r="E18"/>
  <c r="E16"/>
  <c r="D23"/>
  <c r="D22"/>
  <c r="D18"/>
  <c r="D16"/>
  <c r="D15"/>
  <c r="D13"/>
  <c r="D12"/>
  <c r="E2"/>
  <c r="E35"/>
  <c r="D28"/>
  <c r="D5"/>
  <c r="A2"/>
  <c r="F4" i="3"/>
  <c r="G4" i="2"/>
  <c r="C4"/>
  <c r="G2" i="9"/>
  <c r="D2"/>
  <c r="E1" i="5"/>
  <c r="E2"/>
  <c r="E33"/>
  <c r="D33"/>
  <c r="D35" s="1"/>
  <c r="D13"/>
  <c r="D23"/>
  <c r="D22"/>
  <c r="D16"/>
  <c r="L16" i="3"/>
  <c r="M16"/>
  <c r="M10"/>
  <c r="N10"/>
  <c r="M11"/>
  <c r="N11"/>
  <c r="M12"/>
  <c r="N12"/>
  <c r="M13"/>
  <c r="N13"/>
  <c r="M14"/>
  <c r="N14"/>
  <c r="M15"/>
  <c r="N15"/>
  <c r="N9"/>
  <c r="M9"/>
  <c r="L10"/>
  <c r="L11"/>
  <c r="L12"/>
  <c r="L13"/>
  <c r="L14"/>
  <c r="L15"/>
  <c r="L9"/>
  <c r="J13" i="15"/>
  <c r="H13"/>
  <c r="I13"/>
  <c r="M13"/>
  <c r="N13"/>
  <c r="D8" i="16"/>
  <c r="O13" i="15"/>
  <c r="P13"/>
  <c r="Q13"/>
  <c r="R13"/>
  <c r="S13"/>
  <c r="G13"/>
  <c r="T36"/>
  <c r="T35"/>
  <c r="T34"/>
  <c r="T33"/>
  <c r="E13" i="16"/>
  <c r="T32" i="15"/>
  <c r="E15" i="16"/>
  <c r="T31" i="15"/>
  <c r="T30"/>
  <c r="E21" i="16"/>
  <c r="T28" i="15"/>
  <c r="E12" i="16"/>
  <c r="Q15" i="15"/>
  <c r="R15"/>
  <c r="I15"/>
  <c r="S15"/>
  <c r="T15"/>
  <c r="Q14"/>
  <c r="I14"/>
  <c r="L14"/>
  <c r="N10" i="2"/>
  <c r="N11"/>
  <c r="N12"/>
  <c r="N14"/>
  <c r="N15"/>
  <c r="N16"/>
  <c r="N17"/>
  <c r="N18"/>
  <c r="M10"/>
  <c r="M11"/>
  <c r="M12"/>
  <c r="M13"/>
  <c r="M14"/>
  <c r="M15"/>
  <c r="M16"/>
  <c r="M18"/>
  <c r="L10"/>
  <c r="L11"/>
  <c r="L12"/>
  <c r="L13"/>
  <c r="L14"/>
  <c r="L15"/>
  <c r="L16"/>
  <c r="L17"/>
  <c r="L18"/>
  <c r="I15"/>
  <c r="I16"/>
  <c r="I17"/>
  <c r="M17"/>
  <c r="I18"/>
  <c r="S35" i="10"/>
  <c r="T35"/>
  <c r="E18" i="5"/>
  <c r="T31" i="10"/>
  <c r="E15" i="5"/>
  <c r="T27" i="10"/>
  <c r="T29"/>
  <c r="E21" i="5"/>
  <c r="T30" i="10"/>
  <c r="E22" i="5"/>
  <c r="T32" i="10"/>
  <c r="E13" i="5"/>
  <c r="T33" i="10"/>
  <c r="T34"/>
  <c r="E23" i="5"/>
  <c r="I42" i="10"/>
  <c r="J42"/>
  <c r="N35"/>
  <c r="D18" i="5"/>
  <c r="I20" i="10"/>
  <c r="S20"/>
  <c r="T20"/>
  <c r="I19"/>
  <c r="J19"/>
  <c r="I18"/>
  <c r="S18"/>
  <c r="A2" i="5"/>
  <c r="A5" i="3"/>
  <c r="A5" i="2"/>
  <c r="C8" i="18" s="1"/>
  <c r="A1" s="1"/>
  <c r="D12" i="5"/>
  <c r="D5"/>
  <c r="E16"/>
  <c r="Q14" i="10"/>
  <c r="R14"/>
  <c r="D15" i="5"/>
  <c r="L21" i="10"/>
  <c r="M21"/>
  <c r="J18"/>
  <c r="R17"/>
  <c r="I17"/>
  <c r="S17"/>
  <c r="I16"/>
  <c r="S16"/>
  <c r="T16"/>
  <c r="I15"/>
  <c r="S15"/>
  <c r="I14"/>
  <c r="J14"/>
  <c r="D28" i="5"/>
  <c r="E28"/>
  <c r="E35"/>
  <c r="I9" i="3"/>
  <c r="I10"/>
  <c r="I11"/>
  <c r="I12"/>
  <c r="I13"/>
  <c r="I14"/>
  <c r="I15"/>
  <c r="C16"/>
  <c r="D16"/>
  <c r="E16"/>
  <c r="F16"/>
  <c r="G16"/>
  <c r="H16"/>
  <c r="I16"/>
  <c r="J16"/>
  <c r="K16"/>
  <c r="I10" i="2"/>
  <c r="I11"/>
  <c r="I12"/>
  <c r="I13"/>
  <c r="K13"/>
  <c r="N13" s="1"/>
  <c r="I14"/>
  <c r="C19"/>
  <c r="D19"/>
  <c r="E19"/>
  <c r="F19"/>
  <c r="G19"/>
  <c r="J16" i="10"/>
  <c r="R15"/>
  <c r="R14" i="15"/>
  <c r="L15"/>
  <c r="M15"/>
  <c r="J15"/>
  <c r="E12" i="5"/>
  <c r="L14" i="10"/>
  <c r="M14"/>
  <c r="D8" i="5"/>
  <c r="E8"/>
  <c r="N16" i="3"/>
  <c r="E28" i="16"/>
  <c r="I9" i="17"/>
  <c r="Q25" i="15"/>
  <c r="Q26"/>
  <c r="R25"/>
  <c r="R26"/>
  <c r="R29"/>
  <c r="R27"/>
  <c r="R37"/>
  <c r="L20" i="10"/>
  <c r="M20"/>
  <c r="T15"/>
  <c r="L15"/>
  <c r="M15"/>
  <c r="S14"/>
  <c r="T14"/>
  <c r="I24"/>
  <c r="N29"/>
  <c r="D21" i="5"/>
  <c r="J17" i="10"/>
  <c r="L17"/>
  <c r="M17"/>
  <c r="N17"/>
  <c r="L18"/>
  <c r="M18"/>
  <c r="N18"/>
  <c r="Q24"/>
  <c r="Q25"/>
  <c r="N14"/>
  <c r="T17"/>
  <c r="J15"/>
  <c r="L16"/>
  <c r="M16"/>
  <c r="N16"/>
  <c r="J20"/>
  <c r="L19"/>
  <c r="M19"/>
  <c r="N19"/>
  <c r="S19"/>
  <c r="T19"/>
  <c r="N15"/>
  <c r="N20"/>
  <c r="L24"/>
  <c r="S24"/>
  <c r="S25"/>
  <c r="T18"/>
  <c r="N15" i="15"/>
  <c r="J19"/>
  <c r="S17"/>
  <c r="T17"/>
  <c r="N19"/>
  <c r="M14"/>
  <c r="N17"/>
  <c r="J14"/>
  <c r="N14"/>
  <c r="L20"/>
  <c r="M20"/>
  <c r="L18"/>
  <c r="M18"/>
  <c r="L16"/>
  <c r="M16"/>
  <c r="I25"/>
  <c r="D21" i="16"/>
  <c r="S14" i="15"/>
  <c r="J20"/>
  <c r="N20"/>
  <c r="J18"/>
  <c r="J16"/>
  <c r="N16"/>
  <c r="S25"/>
  <c r="S26"/>
  <c r="T14"/>
  <c r="T25"/>
  <c r="L25"/>
  <c r="N18"/>
  <c r="N25"/>
  <c r="M25"/>
  <c r="D9" i="16"/>
  <c r="D10" s="1"/>
  <c r="N26" i="15"/>
  <c r="T26"/>
  <c r="E9" i="16"/>
  <c r="E10" s="1"/>
  <c r="E25" s="1"/>
  <c r="E36" s="1"/>
  <c r="S27" i="15"/>
  <c r="T27"/>
  <c r="E11" i="16"/>
  <c r="S29" i="15"/>
  <c r="T29"/>
  <c r="E14" i="16"/>
  <c r="N27" i="15"/>
  <c r="D11" i="16"/>
  <c r="N29" i="15"/>
  <c r="D14" i="16"/>
  <c r="D24" s="1"/>
  <c r="S37" i="15"/>
  <c r="E24" i="16"/>
  <c r="T37" i="15"/>
  <c r="N37"/>
  <c r="K9" i="17"/>
  <c r="J9"/>
  <c r="N9" s="1"/>
  <c r="N19" s="1"/>
  <c r="T39" i="15"/>
  <c r="N39"/>
  <c r="K19" i="17"/>
  <c r="G8" i="18"/>
  <c r="F8" s="1"/>
  <c r="H8"/>
  <c r="N21" i="10"/>
  <c r="N24"/>
  <c r="D9" i="5"/>
  <c r="D10"/>
  <c r="D25" s="1"/>
  <c r="M24" i="10"/>
  <c r="S26"/>
  <c r="S36"/>
  <c r="S28"/>
  <c r="R24"/>
  <c r="N25"/>
  <c r="N26"/>
  <c r="D11" i="5"/>
  <c r="T24" i="10"/>
  <c r="R25"/>
  <c r="N28"/>
  <c r="D14" i="5"/>
  <c r="D24"/>
  <c r="E9"/>
  <c r="E10"/>
  <c r="T25" i="10"/>
  <c r="R26"/>
  <c r="T26"/>
  <c r="E11" i="5"/>
  <c r="E24" s="1"/>
  <c r="E25" s="1"/>
  <c r="E36" s="1"/>
  <c r="R28" i="10"/>
  <c r="T28"/>
  <c r="E14" i="5"/>
  <c r="N36" i="10"/>
  <c r="N38"/>
  <c r="K9" i="2"/>
  <c r="R36" i="10"/>
  <c r="H9" i="2"/>
  <c r="T36" i="10"/>
  <c r="T38"/>
  <c r="J9" i="2"/>
  <c r="N9" s="1"/>
  <c r="N19" s="1"/>
  <c r="J19"/>
  <c r="H19"/>
  <c r="I19" s="1"/>
  <c r="E8" i="9"/>
  <c r="I9" i="2"/>
  <c r="M9"/>
  <c r="M19" s="1"/>
  <c r="D36" i="5" l="1"/>
  <c r="D25" i="16"/>
  <c r="M9" i="17"/>
  <c r="M19" s="1"/>
  <c r="G8" i="9"/>
  <c r="L9" i="2"/>
  <c r="L19" s="1"/>
  <c r="K19"/>
  <c r="J19" i="17"/>
  <c r="L9"/>
  <c r="L19" s="1"/>
  <c r="C8" i="9"/>
  <c r="A1" s="1"/>
  <c r="D30" i="16"/>
  <c r="D35" s="1"/>
  <c r="F8" i="9" l="1"/>
  <c r="H8"/>
  <c r="D36" i="16"/>
</calcChain>
</file>

<file path=xl/sharedStrings.xml><?xml version="1.0" encoding="utf-8"?>
<sst xmlns="http://schemas.openxmlformats.org/spreadsheetml/2006/main" count="411" uniqueCount="210">
  <si>
    <t>dz- l-</t>
  </si>
  <si>
    <t>uke</t>
  </si>
  <si>
    <t>in uke</t>
  </si>
  <si>
    <t xml:space="preserve">jafux is </t>
  </si>
  <si>
    <t>xzsM is</t>
  </si>
  <si>
    <t>S.no.</t>
  </si>
  <si>
    <t>Account Head</t>
  </si>
  <si>
    <r>
      <t>Increment</t>
    </r>
    <r>
      <rPr>
        <sz val="10"/>
        <rFont val="DevLys 010 Thin"/>
      </rPr>
      <t>¼ $½</t>
    </r>
    <r>
      <rPr>
        <sz val="10"/>
        <rFont val="Arial"/>
        <family val="2"/>
      </rPr>
      <t>or decrese</t>
    </r>
    <r>
      <rPr>
        <sz val="10"/>
        <rFont val="DevLys 010 Thin"/>
      </rPr>
      <t>¼</t>
    </r>
    <r>
      <rPr>
        <sz val="10"/>
        <rFont val="Arial"/>
        <family val="2"/>
      </rPr>
      <t>­</t>
    </r>
    <r>
      <rPr>
        <sz val="10"/>
        <rFont val="DevLys 010 Thin"/>
      </rPr>
      <t>½</t>
    </r>
    <r>
      <rPr>
        <sz val="10"/>
        <rFont val="Arial"/>
        <family val="2"/>
      </rPr>
      <t>between columns</t>
    </r>
  </si>
  <si>
    <t>Total of columns 7 &amp;8</t>
  </si>
  <si>
    <t>6 and 10</t>
  </si>
  <si>
    <t>9 and 10</t>
  </si>
  <si>
    <t>10 and 11</t>
  </si>
  <si>
    <t>Total</t>
  </si>
  <si>
    <t>is cS.M</t>
  </si>
  <si>
    <t>o`f) tks bl vof/k esa gksxh</t>
  </si>
  <si>
    <t>fo-fo-</t>
  </si>
  <si>
    <t>in dk Lohd`r osru</t>
  </si>
  <si>
    <r>
      <t xml:space="preserve">izi= 9 </t>
    </r>
    <r>
      <rPr>
        <sz val="14"/>
        <rFont val="DevLys 010"/>
      </rPr>
      <t>¼</t>
    </r>
    <r>
      <rPr>
        <sz val="14"/>
        <rFont val="DevLys 010 "/>
      </rPr>
      <t>th-,-­2½</t>
    </r>
  </si>
  <si>
    <t>Hkou ds vU; iz;kstu ls vk;</t>
  </si>
  <si>
    <t>fo|kFkhZ lqj{kk nq?kVZuk chek izhfe;e</t>
  </si>
  <si>
    <t>tUe frfFk</t>
  </si>
  <si>
    <t>dza-la-</t>
  </si>
  <si>
    <t>en 'kh"kZd</t>
  </si>
  <si>
    <t>osru vf/kdkjhx.k</t>
  </si>
  <si>
    <t>osru deZpkjhx.k</t>
  </si>
  <si>
    <t>lefiZr vodk’k</t>
  </si>
  <si>
    <t>LVksj HkRrk</t>
  </si>
  <si>
    <t>lkbZfdy HkRrk</t>
  </si>
  <si>
    <t>fpfdRlk O;;</t>
  </si>
  <si>
    <t>dk;kZy; O;;</t>
  </si>
  <si>
    <t>izi= &amp; 8 ,</t>
  </si>
  <si>
    <t>dz-la-</t>
  </si>
  <si>
    <t>vkWfQl vkbZMh</t>
  </si>
  <si>
    <t>fo|ky; dk uke</t>
  </si>
  <si>
    <t>S.No.</t>
  </si>
  <si>
    <t>2A</t>
  </si>
  <si>
    <t>izFke fu;qfDr frfFk</t>
  </si>
  <si>
    <t>9A</t>
  </si>
  <si>
    <t>11A</t>
  </si>
  <si>
    <t>11B</t>
  </si>
  <si>
    <t>dqy osru</t>
  </si>
  <si>
    <t>11C</t>
  </si>
  <si>
    <t>11D</t>
  </si>
  <si>
    <t>igyh ekpZ ls vfUre Qjojh ls fy, fu/kkZfjr jde¼12 ekg  dh jkf'k</t>
  </si>
  <si>
    <t>o`f) frfFk</t>
  </si>
  <si>
    <t>11E</t>
  </si>
  <si>
    <t>M/ F</t>
  </si>
  <si>
    <t xml:space="preserve">M </t>
  </si>
  <si>
    <t>PB-2</t>
  </si>
  <si>
    <t xml:space="preserve">fjDr in </t>
  </si>
  <si>
    <t>d0fy0</t>
  </si>
  <si>
    <t xml:space="preserve">egaxkbZ HkRrk </t>
  </si>
  <si>
    <t xml:space="preserve">                                               egk;ksx %&amp;</t>
  </si>
  <si>
    <t xml:space="preserve">;ksx vjktif=r </t>
  </si>
  <si>
    <t xml:space="preserve">                                                                         vUrj %&amp;</t>
  </si>
  <si>
    <t xml:space="preserve">                                                                       egk;ksx %&amp;</t>
  </si>
  <si>
    <t xml:space="preserve">izi=&amp;8 th-,-&amp;01 </t>
  </si>
  <si>
    <t>01 laosru dk x.kuk@ekax izi= ¼ctV enokj i`Fkd&amp;i`Fkd½</t>
  </si>
  <si>
    <t>foRrh; o"kZ esa gksus okyk dqy O;; dk ;ksx dkWye ¼5$6½</t>
  </si>
  <si>
    <r>
      <t>uksV %&amp; 1- ;g izi= enokj ;Fkk ¼</t>
    </r>
    <r>
      <rPr>
        <sz val="12"/>
        <rFont val="Times New Roman"/>
        <family val="1"/>
      </rPr>
      <t>PLAN, NONPLAN, 789</t>
    </r>
    <r>
      <rPr>
        <sz val="12"/>
        <rFont val="DevLys 010"/>
      </rPr>
      <t xml:space="preserve">½ leLr enksa dk vyx&amp;vyx izLrqr djuk gS A  </t>
    </r>
  </si>
  <si>
    <t xml:space="preserve">       2- mDr izi= ds dkWye la[;k 7 dk ;ksx izi=&amp;8 ¼th-,- 1½ ds dkWye la[;k 12 feyku gksuk vko';d gS A </t>
  </si>
  <si>
    <t xml:space="preserve"> fuf'pr O;;ksa ds fy, foLr`r fooj.k vFkkZr~ vf/kdkfj;ksa o deZpkfj;ksa ds osru vuqeku ¼ vizsy ls ekpZ rd½</t>
  </si>
  <si>
    <t>¼ ctV vuqeku vf/kdkfj;kas }kjk vius foHkkxk/;{k dks izLrqr djus gsrq ½</t>
  </si>
  <si>
    <t xml:space="preserve">   lefiZr vodk'k </t>
  </si>
  <si>
    <t xml:space="preserve">      edku fdjk;k HkRrk </t>
  </si>
  <si>
    <t xml:space="preserve">     fLFkjhdj.k ,fj;j </t>
  </si>
  <si>
    <t xml:space="preserve">                      LFkkbZ ikfjJfed ij fu;qDr dkfeZd </t>
  </si>
  <si>
    <t xml:space="preserve">                                                             /kqykbZ HkRrk</t>
  </si>
  <si>
    <t xml:space="preserve">   dqy ;ksx laosru </t>
  </si>
  <si>
    <t xml:space="preserve">                               okgu ¼fodykax½ HkRrk dkfeZd la[;k ------------------</t>
  </si>
  <si>
    <t xml:space="preserve">       ekuns; ¼fo|kFkh fe=½</t>
  </si>
  <si>
    <t xml:space="preserve">fn- 20-01-06 ls fu;qDr dkfeZdksa dks fu;r ikfjJfed </t>
  </si>
  <si>
    <t>jksdM HkRrk ¼75 :- izfrekg½</t>
  </si>
  <si>
    <t>vU; HkRrk ¼fodykax HkRrk½</t>
  </si>
  <si>
    <t>ekuns; ¼fo|kFhZ fe= ;kstuk½</t>
  </si>
  <si>
    <t>;k=k O;; ¼cdk;k nkoksa dh lwfp lyaXu djsa½</t>
  </si>
  <si>
    <t xml:space="preserve">iqLrdky; </t>
  </si>
  <si>
    <t xml:space="preserve">iz;ksx'kkkyk </t>
  </si>
  <si>
    <t>ofnZ;ka</t>
  </si>
  <si>
    <t>foHkkxksa dh fof'k"V lsokvksa ij O;; ¼[ksydwn½</t>
  </si>
  <si>
    <t>/kqykbZ HkRrk ¼150 :- izfrekg½</t>
  </si>
  <si>
    <t>;ksx laosru</t>
  </si>
  <si>
    <r>
      <t xml:space="preserve">edku fdjk;k HkRrk </t>
    </r>
    <r>
      <rPr>
        <sz val="14"/>
        <rFont val="Times New Roman"/>
        <family val="1"/>
      </rPr>
      <t>10%</t>
    </r>
  </si>
  <si>
    <t xml:space="preserve">dqy Lohd`r in </t>
  </si>
  <si>
    <t xml:space="preserve">dqy fjDr in </t>
  </si>
  <si>
    <t xml:space="preserve">dqy dk;Zjr in </t>
  </si>
  <si>
    <t xml:space="preserve">dqy Nk= la[;k </t>
  </si>
  <si>
    <t>p;fur@fLFkjhdj.k ,fj;j@vU;</t>
  </si>
  <si>
    <t xml:space="preserve">cksul </t>
  </si>
  <si>
    <t>gLrk{kj laLFkkiz/kku e; eksgj</t>
  </si>
  <si>
    <r>
      <t>;ksx HkRrs ,oa ekuns;</t>
    </r>
    <r>
      <rPr>
        <b/>
        <sz val="12"/>
        <rFont val="Times New Roman"/>
        <family val="1"/>
      </rPr>
      <t xml:space="preserve"> ( 2 to 14)</t>
    </r>
  </si>
  <si>
    <r>
      <t xml:space="preserve">dqy ;ksx laosru </t>
    </r>
    <r>
      <rPr>
        <b/>
        <sz val="12"/>
        <rFont val="Times New Roman"/>
        <family val="1"/>
      </rPr>
      <t>(1+15)</t>
    </r>
  </si>
  <si>
    <r>
      <t xml:space="preserve">;ksx th-,- 4 </t>
    </r>
    <r>
      <rPr>
        <b/>
        <sz val="12"/>
        <rFont val="Times New Roman"/>
        <family val="1"/>
      </rPr>
      <t>(17+18)</t>
    </r>
  </si>
  <si>
    <r>
      <t xml:space="preserve">;ksx th-,- 2  </t>
    </r>
    <r>
      <rPr>
        <b/>
        <sz val="12"/>
        <rFont val="Times New Roman"/>
        <family val="1"/>
      </rPr>
      <t>(20 to 25)</t>
    </r>
  </si>
  <si>
    <r>
      <t xml:space="preserve">egk;ksx  </t>
    </r>
    <r>
      <rPr>
        <b/>
        <sz val="12"/>
        <rFont val="Times New Roman"/>
        <family val="1"/>
      </rPr>
      <t>(16+19+26)</t>
    </r>
  </si>
  <si>
    <t>O;; ds foLr`r ctV vuqeku ¼e; laosru foLr`r 'kh"kZ lfgr½</t>
  </si>
  <si>
    <t>2013-14</t>
  </si>
  <si>
    <t xml:space="preserve"> O;; ds foLr`r ctV vuqeku ¼e; laosru foLr`r 'kh"kZ lfgr½</t>
  </si>
  <si>
    <r>
      <t>izi= 10 ¼</t>
    </r>
    <r>
      <rPr>
        <sz val="16"/>
        <rFont val="DevLys 010 "/>
      </rPr>
      <t>th-,-­3½</t>
    </r>
  </si>
  <si>
    <t>vU; fofo/k vk;       ¼fooj.k lfgr½</t>
  </si>
  <si>
    <t>o0v0</t>
  </si>
  <si>
    <t>6A</t>
  </si>
  <si>
    <t>-</t>
  </si>
  <si>
    <t>pJsd</t>
  </si>
  <si>
    <t>F</t>
  </si>
  <si>
    <t xml:space="preserve">;ksx jktif=r </t>
  </si>
  <si>
    <t>vkbZMh ua-</t>
  </si>
  <si>
    <r>
      <t>jde o`f) 9</t>
    </r>
    <r>
      <rPr>
        <sz val="10"/>
        <rFont val="Arial"/>
        <family val="2"/>
      </rPr>
      <t>A*8</t>
    </r>
  </si>
  <si>
    <t>o0v1</t>
  </si>
  <si>
    <t xml:space="preserve">                          egaxkbZ HkRrk ,fj;j   01@15 ls 02@15</t>
  </si>
  <si>
    <t xml:space="preserve">forh; o"kZ 2016­2017 ¼vizsy]2016 ls ekpZ]2017 rd½ ds vifjorZuh; O;; </t>
  </si>
  <si>
    <t>2014-15</t>
  </si>
  <si>
    <t>f'k{k.k 'kqYd</t>
  </si>
  <si>
    <t>ys[kk 'kh"kZd</t>
  </si>
  <si>
    <t>izos'k</t>
  </si>
  <si>
    <t>Vh-lh-</t>
  </si>
  <si>
    <t>uhykeh ls vk;</t>
  </si>
  <si>
    <t>forh; o"kZ 2016&amp;2017 ¼ vizsy] 2016 ls ekpZ 2017 rd½ ds vifjorZuh; O;;</t>
  </si>
  <si>
    <r>
      <rPr>
        <sz val="10"/>
        <rFont val="DevLys 010 "/>
      </rPr>
      <t xml:space="preserve"> </t>
    </r>
    <r>
      <rPr>
        <sz val="12"/>
        <rFont val="DevLys 010 "/>
      </rPr>
      <t>okLrfod O;; ds  vkadMs</t>
    </r>
  </si>
  <si>
    <r>
      <t xml:space="preserve"> </t>
    </r>
    <r>
      <rPr>
        <sz val="12"/>
        <rFont val="DevLys 010 "/>
      </rPr>
      <t>okLrfod O;; ds vkadMs</t>
    </r>
  </si>
  <si>
    <t>01&amp;laosru</t>
  </si>
  <si>
    <t>03&amp;;k=k O;;</t>
  </si>
  <si>
    <t>04&amp;fpfdRlk</t>
  </si>
  <si>
    <t>05&amp;dk;kZy; O;;</t>
  </si>
  <si>
    <t>09&amp;fdjk;k</t>
  </si>
  <si>
    <t>28&amp;vU; izHkkj</t>
  </si>
  <si>
    <t>31&amp;iqLrdky;</t>
  </si>
  <si>
    <t>33&amp;iz;ksx'kkyk</t>
  </si>
  <si>
    <t>37&amp;onhZ</t>
  </si>
  <si>
    <t>57&amp;[ksydwn</t>
  </si>
  <si>
    <t>gLrk{kj laLFkk iz/kku e; lhy</t>
  </si>
  <si>
    <r>
      <t xml:space="preserve">uksV &amp; okLrfod O;; ds vkadM+ksa dk feyku </t>
    </r>
    <r>
      <rPr>
        <sz val="10"/>
        <rFont val="Times New Roman"/>
        <family val="1"/>
      </rPr>
      <t xml:space="preserve">IFMS </t>
    </r>
    <r>
      <rPr>
        <sz val="12"/>
        <rFont val="DevLys 010"/>
      </rPr>
      <t>vkadM+ksa ls gksuk vko';d gSA</t>
    </r>
  </si>
  <si>
    <r>
      <t>eagxkbZ HkRrk  113</t>
    </r>
    <r>
      <rPr>
        <sz val="14"/>
        <rFont val="Times New Roman"/>
        <family val="1"/>
      </rPr>
      <t xml:space="preserve"> %</t>
    </r>
  </si>
  <si>
    <t>dk;kZy; iz/kkuk/;kid jktdh; ek/;fed fo|ky; nsok.kh</t>
  </si>
  <si>
    <t>ekuns; ¼fo|kFkhZ fe= ;kstuk½</t>
  </si>
  <si>
    <t>Jh egs'k dqekj</t>
  </si>
  <si>
    <t>Jh eqds'k dqekj eh.kk</t>
  </si>
  <si>
    <t>Jherh jatuk vf=</t>
  </si>
  <si>
    <t>Jh dey dqekj Lokeh</t>
  </si>
  <si>
    <t>Jh j.kthr flag</t>
  </si>
  <si>
    <t>Jh y{e.k flag jkBkSM+</t>
  </si>
  <si>
    <t>PB-1</t>
  </si>
  <si>
    <t>RJTO200836015523</t>
  </si>
  <si>
    <t>RJCR200812005613</t>
  </si>
  <si>
    <t>RJCR201112008396</t>
  </si>
  <si>
    <t>RJCR201212002915</t>
  </si>
  <si>
    <t>RJSK201233012904</t>
  </si>
  <si>
    <t>RJCR199612023530</t>
  </si>
  <si>
    <t>RJNA201128025579</t>
  </si>
  <si>
    <t>iz0v0</t>
  </si>
  <si>
    <t>PB-3</t>
  </si>
  <si>
    <t>Jh 'kkSdr vyh HkkVh</t>
  </si>
  <si>
    <t>RJCR198512001212</t>
  </si>
  <si>
    <t xml:space="preserve"> 'kk0f'k0</t>
  </si>
  <si>
    <t>v/;kid</t>
  </si>
  <si>
    <t>eq[; 'kh"kZd</t>
  </si>
  <si>
    <t>Non Plan</t>
  </si>
  <si>
    <t xml:space="preserve">fdjk;k jsV vkSj jkW;YVh </t>
  </si>
  <si>
    <t>Jh izeksn dqekj lkj.k</t>
  </si>
  <si>
    <t>PLAN</t>
  </si>
  <si>
    <t xml:space="preserve">eq[; 'kh"kZd %&amp; </t>
  </si>
  <si>
    <t>NON PLAN</t>
  </si>
  <si>
    <t>Jh enu yky fiykfu;k</t>
  </si>
  <si>
    <t>Jh eukst dqekj 'kekZ</t>
  </si>
  <si>
    <t>Jh jatu vf=</t>
  </si>
  <si>
    <t>Jherh uUnk lkSyadh</t>
  </si>
  <si>
    <t>Jherh iwue 'kekZ</t>
  </si>
  <si>
    <r>
      <t>ctV dh izkjfEHkd frfFk ;kfu 1 ekpZ dks dkfeZd dk   osru ekpZ]17 ¼6</t>
    </r>
    <r>
      <rPr>
        <sz val="10"/>
        <rFont val="Arial"/>
        <family val="2"/>
      </rPr>
      <t>+6A)</t>
    </r>
  </si>
  <si>
    <t>fnukad 01-7-17 dks ns; osru o`f) jkf'k</t>
  </si>
  <si>
    <t>vkxkeh o"kZ 2017&amp;18 ds fy, jde    ¼ 8 o 10 dk ;ksx½</t>
  </si>
  <si>
    <t>ekg ekPkZ @16 iSM ekg vizsy@16 dks osru</t>
  </si>
  <si>
    <r>
      <t>ekg 03@16 ls 6@16 rd dk  okLrfod vkgfjr osru  ¼11</t>
    </r>
    <r>
      <rPr>
        <sz val="10"/>
        <rFont val="Arial"/>
        <family val="2"/>
      </rPr>
      <t>C*4</t>
    </r>
    <r>
      <rPr>
        <sz val="10"/>
        <rFont val="DevLys 010"/>
      </rPr>
      <t>½</t>
    </r>
  </si>
  <si>
    <t xml:space="preserve">ekg 07@16 ls 2@17 rd dk osru     ¼8 ekg dk osru½ </t>
  </si>
  <si>
    <t>M</t>
  </si>
  <si>
    <t>Jh xkkso/kZu yky tkUnw</t>
  </si>
  <si>
    <t>Jh vknwjke es?koky</t>
  </si>
  <si>
    <t>Jhherh 'kksHk jkuh oekZ</t>
  </si>
  <si>
    <t xml:space="preserve"> vk;O;;d vuqeku 2017&amp;18</t>
  </si>
  <si>
    <t>la'kksf/kr vuqeku 2016&amp;17</t>
  </si>
  <si>
    <t xml:space="preserve">                          egaxkbZ HkRrk ,fj;j   01@16 ls 02@16</t>
  </si>
  <si>
    <t>Jherh ijes'ojh nsoh</t>
  </si>
  <si>
    <t xml:space="preserve">                                                             cksul  ¼dkfeZdks dh la[;k----- 6 -----nj 3387:-½</t>
  </si>
  <si>
    <t>RJCR200512030319</t>
  </si>
  <si>
    <t>RJCR200512000983</t>
  </si>
  <si>
    <t>RJCR200512000986</t>
  </si>
  <si>
    <t>RJJO200825017504</t>
  </si>
  <si>
    <t>RJNA200728006327</t>
  </si>
  <si>
    <t>RJCR200912012178</t>
  </si>
  <si>
    <t>RJCR200512000987</t>
  </si>
  <si>
    <t>RJCR200512001109</t>
  </si>
  <si>
    <t>RJCR200512033566</t>
  </si>
  <si>
    <r>
      <t xml:space="preserve">pkyw o"kZ ds fy, la'kksf/kr vuqeku 2016&amp;17       </t>
    </r>
    <r>
      <rPr>
        <sz val="8"/>
        <rFont val="DevLys 010"/>
      </rPr>
      <t xml:space="preserve">¼ </t>
    </r>
    <r>
      <rPr>
        <sz val="8"/>
        <rFont val="Arial"/>
        <family val="2"/>
      </rPr>
      <t xml:space="preserve">11D+11E </t>
    </r>
    <r>
      <rPr>
        <sz val="8"/>
        <rFont val="DevLys 010"/>
      </rPr>
      <t xml:space="preserve">½ </t>
    </r>
  </si>
  <si>
    <t xml:space="preserve"> </t>
  </si>
  <si>
    <t xml:space="preserve">                                                             cksul  ¼dkfeZdks dh la[;k---- 5 -----nj 3387:-½</t>
  </si>
  <si>
    <t>vk; O;;d vuqeku 2076&amp;2018</t>
  </si>
  <si>
    <t>la’kksf/kr vuqeku 2016&amp;2017</t>
  </si>
  <si>
    <r>
      <t>eagxkbZ HkRrk  125</t>
    </r>
    <r>
      <rPr>
        <sz val="14"/>
        <rFont val="Times New Roman"/>
        <family val="1"/>
      </rPr>
      <t xml:space="preserve"> %</t>
    </r>
  </si>
  <si>
    <t>eagxkbZ HkRrk ,sfj;j ¼1@16 ls 2@16½</t>
  </si>
  <si>
    <t>;k=k O;; ¼cdk;k nkoksa dh lwph lyaXu djsa½</t>
  </si>
  <si>
    <t>2015-16</t>
  </si>
  <si>
    <r>
      <t>Budget Estimate for 2016­</t>
    </r>
    <r>
      <rPr>
        <sz val="10"/>
        <rFont val="Arial"/>
      </rPr>
      <t>2017</t>
    </r>
  </si>
  <si>
    <t>Aug.15 to Mar.16</t>
  </si>
  <si>
    <t>April 16 to July 16</t>
  </si>
  <si>
    <t>Revised Estimates for 2016­2017</t>
  </si>
  <si>
    <r>
      <t>Budget Estimate for 2017­</t>
    </r>
    <r>
      <rPr>
        <sz val="10"/>
        <rFont val="Arial"/>
      </rPr>
      <t>18</t>
    </r>
  </si>
  <si>
    <t>egk;ksx %&amp;</t>
  </si>
  <si>
    <t>foRrh; o"kZ 2016&amp;17 esa 01 laosru esa vkoafVr jkf'k</t>
  </si>
  <si>
    <t>vxLr] 16 ls ekpZ] 17 rd gksus okyk vuqekfur O;;</t>
  </si>
  <si>
    <t>tqykbZ] 16 rd dk okLrfod O;;</t>
  </si>
  <si>
    <t xml:space="preserve">o"kZ 2016&amp;17 ds fy, vfrfjDr vko';drk ;ksx dkWye ¼4&amp;7½ 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</si>
</sst>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</font>
    <font>
      <sz val="10"/>
      <name val="DevLys 010 Thin"/>
    </font>
    <font>
      <sz val="8"/>
      <name val="Arial"/>
      <family val="2"/>
    </font>
    <font>
      <sz val="14"/>
      <name val="DevLys 010 "/>
    </font>
    <font>
      <sz val="10"/>
      <name val="DevLys 010 "/>
    </font>
    <font>
      <sz val="12"/>
      <name val="DevLys 010 "/>
    </font>
    <font>
      <b/>
      <sz val="10"/>
      <name val="Arial"/>
      <family val="2"/>
    </font>
    <font>
      <sz val="12"/>
      <name val="Arial"/>
      <family val="2"/>
    </font>
    <font>
      <sz val="12"/>
      <name val="DevLys 010"/>
    </font>
    <font>
      <sz val="16"/>
      <name val="DevLys 010"/>
    </font>
    <font>
      <sz val="14"/>
      <name val="DevLys 010"/>
    </font>
    <font>
      <b/>
      <sz val="14"/>
      <name val="DevLys 010"/>
    </font>
    <font>
      <sz val="10"/>
      <name val="DevLys 010"/>
    </font>
    <font>
      <sz val="13"/>
      <name val="DevLys 010"/>
    </font>
    <font>
      <sz val="9.5"/>
      <name val="Arial"/>
      <family val="2"/>
    </font>
    <font>
      <sz val="15"/>
      <name val="DevLys 010"/>
    </font>
    <font>
      <b/>
      <sz val="15"/>
      <name val="DevLys 010"/>
    </font>
    <font>
      <sz val="16"/>
      <name val="Arial"/>
      <family val="2"/>
    </font>
    <font>
      <sz val="8.5"/>
      <name val="DevLys 010"/>
    </font>
    <font>
      <sz val="9"/>
      <name val="Arial"/>
      <family val="2"/>
    </font>
    <font>
      <b/>
      <sz val="12"/>
      <name val="DevLys 01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DevLys 010 "/>
    </font>
    <font>
      <sz val="10"/>
      <name val="Times New Roman"/>
      <family val="1"/>
    </font>
    <font>
      <sz val="14"/>
      <name val="Times"/>
      <family val="1"/>
    </font>
    <font>
      <b/>
      <sz val="14"/>
      <name val="Times New Roman"/>
      <family val="1"/>
    </font>
    <font>
      <b/>
      <sz val="14"/>
      <name val="Times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DevLys 010"/>
    </font>
    <font>
      <b/>
      <sz val="10"/>
      <color rgb="FFFF0000"/>
      <name val="Arial"/>
      <family val="2"/>
    </font>
    <font>
      <b/>
      <sz val="9.5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DevLys 010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DevLys 010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9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8" fontId="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1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20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wrapText="1"/>
    </xf>
    <xf numFmtId="49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0" fillId="2" borderId="0" xfId="0" applyFill="1"/>
    <xf numFmtId="0" fontId="0" fillId="0" borderId="1" xfId="0" applyBorder="1"/>
    <xf numFmtId="0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opLeftCell="A4" workbookViewId="0">
      <selection activeCell="A4" sqref="A4:N7"/>
    </sheetView>
  </sheetViews>
  <sheetFormatPr defaultRowHeight="12.75"/>
  <cols>
    <col min="1" max="1" width="5" style="5" customWidth="1"/>
    <col min="2" max="2" width="14" style="5" customWidth="1"/>
    <col min="3" max="4" width="9.42578125" style="5" bestFit="1" customWidth="1"/>
    <col min="5" max="5" width="10" style="5" customWidth="1"/>
    <col min="6" max="6" width="9.7109375" style="5" customWidth="1"/>
    <col min="7" max="7" width="11.7109375" style="5" bestFit="1" customWidth="1"/>
    <col min="8" max="8" width="10.5703125" style="5" bestFit="1" customWidth="1"/>
    <col min="9" max="9" width="10.42578125" style="5" customWidth="1"/>
    <col min="10" max="10" width="10" style="5" customWidth="1"/>
    <col min="11" max="11" width="11.7109375" style="5" bestFit="1" customWidth="1"/>
    <col min="12" max="12" width="8.28515625" style="5" bestFit="1" customWidth="1"/>
    <col min="13" max="13" width="8.85546875" style="5" customWidth="1"/>
    <col min="14" max="14" width="9.42578125" style="5" customWidth="1"/>
  </cols>
  <sheetData>
    <row r="1" spans="1:14" ht="30.75" customHeight="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0.25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0.25">
      <c r="A3" s="105" t="s">
        <v>117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0.25">
      <c r="A4" s="64" t="s">
        <v>160</v>
      </c>
      <c r="B4" s="64"/>
      <c r="C4" s="81" t="str">
        <f>'GA1 Plan'!L4</f>
        <v>PLAN</v>
      </c>
      <c r="D4" s="81"/>
      <c r="E4" s="81"/>
      <c r="F4" s="81"/>
      <c r="G4" s="81">
        <f>'GA1 Plan'!I4</f>
        <v>26380</v>
      </c>
      <c r="H4" s="90"/>
      <c r="I4" s="81"/>
      <c r="J4" s="64"/>
      <c r="K4" s="64"/>
      <c r="L4" s="64"/>
      <c r="M4" s="64"/>
      <c r="N4" s="64"/>
    </row>
    <row r="5" spans="1:14" ht="18">
      <c r="A5" s="66" t="str">
        <f>'GA1 Plan'!A4:H4</f>
        <v>dk;kZy; iz/kkuk/;kid jktdh; ek/;fed fo|ky; nsok.kh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4" customFormat="1" ht="40.5" customHeight="1">
      <c r="A6" s="107" t="s">
        <v>34</v>
      </c>
      <c r="B6" s="107" t="s">
        <v>6</v>
      </c>
      <c r="C6" s="106" t="s">
        <v>118</v>
      </c>
      <c r="D6" s="107"/>
      <c r="E6" s="107"/>
      <c r="F6" s="99" t="s">
        <v>200</v>
      </c>
      <c r="G6" s="99" t="s">
        <v>119</v>
      </c>
      <c r="H6" s="100"/>
      <c r="I6" s="100"/>
      <c r="J6" s="99" t="s">
        <v>203</v>
      </c>
      <c r="K6" s="99" t="s">
        <v>204</v>
      </c>
      <c r="L6" s="100" t="s">
        <v>7</v>
      </c>
      <c r="M6" s="100"/>
      <c r="N6" s="100"/>
    </row>
    <row r="7" spans="1:14" s="4" customFormat="1" ht="40.5" customHeight="1">
      <c r="A7" s="107"/>
      <c r="B7" s="107"/>
      <c r="C7" s="6" t="s">
        <v>96</v>
      </c>
      <c r="D7" s="9" t="s">
        <v>111</v>
      </c>
      <c r="E7" s="9" t="s">
        <v>199</v>
      </c>
      <c r="F7" s="100"/>
      <c r="G7" s="9" t="s">
        <v>201</v>
      </c>
      <c r="H7" s="9" t="s">
        <v>202</v>
      </c>
      <c r="I7" s="6" t="s">
        <v>8</v>
      </c>
      <c r="J7" s="100"/>
      <c r="K7" s="100"/>
      <c r="L7" s="6" t="s">
        <v>9</v>
      </c>
      <c r="M7" s="6" t="s">
        <v>10</v>
      </c>
      <c r="N7" s="6" t="s">
        <v>11</v>
      </c>
    </row>
    <row r="8" spans="1:14" s="3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s="7" customFormat="1" ht="20.25" customHeight="1">
      <c r="A9" s="6">
        <v>1</v>
      </c>
      <c r="B9" s="62" t="s">
        <v>120</v>
      </c>
      <c r="C9" s="6">
        <v>744830</v>
      </c>
      <c r="D9" s="6">
        <v>1163140</v>
      </c>
      <c r="E9" s="6">
        <v>2533629</v>
      </c>
      <c r="F9" s="6">
        <v>2885189</v>
      </c>
      <c r="G9" s="6">
        <v>2051124</v>
      </c>
      <c r="H9" s="6">
        <f>'GA1 Plan'!R36</f>
        <v>1013285</v>
      </c>
      <c r="I9" s="6">
        <f>G9+H9</f>
        <v>3064409</v>
      </c>
      <c r="J9" s="6">
        <f>'GA1 Plan'!T38</f>
        <v>3102943</v>
      </c>
      <c r="K9" s="6">
        <f>'GA1 Plan'!N38</f>
        <v>3182465</v>
      </c>
      <c r="L9" s="6">
        <f>J9-F9</f>
        <v>217754</v>
      </c>
      <c r="M9" s="6">
        <f>J9-I9</f>
        <v>38534</v>
      </c>
      <c r="N9" s="6">
        <f>K9-J9</f>
        <v>79522</v>
      </c>
    </row>
    <row r="10" spans="1:14" s="7" customFormat="1" ht="20.25" customHeight="1">
      <c r="A10" s="6">
        <v>2</v>
      </c>
      <c r="B10" s="62" t="s">
        <v>121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G10+H10</f>
        <v>0</v>
      </c>
      <c r="J10" s="6">
        <v>0</v>
      </c>
      <c r="K10" s="6">
        <v>0</v>
      </c>
      <c r="L10" s="6">
        <f t="shared" ref="L10:L18" si="0">J10-F10</f>
        <v>0</v>
      </c>
      <c r="M10" s="6">
        <f t="shared" ref="M10:M18" si="1">J10-I10</f>
        <v>0</v>
      </c>
      <c r="N10" s="6">
        <f t="shared" ref="N10:N18" si="2">K10-J10</f>
        <v>0</v>
      </c>
    </row>
    <row r="11" spans="1:14" s="7" customFormat="1" ht="20.25" customHeight="1">
      <c r="A11" s="6">
        <v>3</v>
      </c>
      <c r="B11" s="62" t="s">
        <v>122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ref="I11:I19" si="3">G11+H11</f>
        <v>0</v>
      </c>
      <c r="J11" s="6">
        <v>0</v>
      </c>
      <c r="K11" s="6">
        <v>0</v>
      </c>
      <c r="L11" s="6">
        <f t="shared" si="0"/>
        <v>0</v>
      </c>
      <c r="M11" s="6">
        <f t="shared" si="1"/>
        <v>0</v>
      </c>
      <c r="N11" s="6">
        <f t="shared" si="2"/>
        <v>0</v>
      </c>
    </row>
    <row r="12" spans="1:14" s="7" customFormat="1" ht="20.25" customHeight="1">
      <c r="A12" s="6">
        <v>4</v>
      </c>
      <c r="B12" s="62" t="s">
        <v>123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3"/>
        <v>0</v>
      </c>
      <c r="J12" s="6">
        <v>0</v>
      </c>
      <c r="K12" s="6">
        <v>0</v>
      </c>
      <c r="L12" s="6">
        <f t="shared" si="0"/>
        <v>0</v>
      </c>
      <c r="M12" s="6">
        <f t="shared" si="1"/>
        <v>0</v>
      </c>
      <c r="N12" s="6">
        <f t="shared" si="2"/>
        <v>0</v>
      </c>
    </row>
    <row r="13" spans="1:14" s="7" customFormat="1" ht="20.25" customHeight="1">
      <c r="A13" s="6">
        <v>5</v>
      </c>
      <c r="B13" s="62" t="s">
        <v>124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3"/>
        <v>0</v>
      </c>
      <c r="J13" s="6">
        <v>0</v>
      </c>
      <c r="K13" s="6">
        <f>'Pay Range P'!D30</f>
        <v>0</v>
      </c>
      <c r="L13" s="6">
        <f t="shared" si="0"/>
        <v>0</v>
      </c>
      <c r="M13" s="6">
        <f t="shared" si="1"/>
        <v>0</v>
      </c>
      <c r="N13" s="6">
        <f t="shared" si="2"/>
        <v>0</v>
      </c>
    </row>
    <row r="14" spans="1:14" s="7" customFormat="1" ht="20.25" customHeight="1">
      <c r="A14" s="6">
        <v>6</v>
      </c>
      <c r="B14" s="62" t="s">
        <v>125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3"/>
        <v>0</v>
      </c>
      <c r="J14" s="6">
        <v>0</v>
      </c>
      <c r="K14" s="6">
        <v>0</v>
      </c>
      <c r="L14" s="6">
        <f t="shared" si="0"/>
        <v>0</v>
      </c>
      <c r="M14" s="6">
        <f t="shared" si="1"/>
        <v>0</v>
      </c>
      <c r="N14" s="6">
        <f t="shared" si="2"/>
        <v>0</v>
      </c>
    </row>
    <row r="15" spans="1:14" s="7" customFormat="1" ht="20.25" customHeight="1">
      <c r="A15" s="6">
        <v>7</v>
      </c>
      <c r="B15" s="62" t="s">
        <v>126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3"/>
        <v>0</v>
      </c>
      <c r="J15" s="6">
        <v>0</v>
      </c>
      <c r="K15" s="6">
        <v>0</v>
      </c>
      <c r="L15" s="6">
        <f t="shared" si="0"/>
        <v>0</v>
      </c>
      <c r="M15" s="6">
        <f t="shared" si="1"/>
        <v>0</v>
      </c>
      <c r="N15" s="6">
        <f t="shared" si="2"/>
        <v>0</v>
      </c>
    </row>
    <row r="16" spans="1:14" s="7" customFormat="1" ht="20.25" customHeight="1">
      <c r="A16" s="6">
        <v>8</v>
      </c>
      <c r="B16" s="62" t="s">
        <v>127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3"/>
        <v>0</v>
      </c>
      <c r="J16" s="9">
        <v>0</v>
      </c>
      <c r="K16" s="6">
        <v>0</v>
      </c>
      <c r="L16" s="6">
        <f t="shared" si="0"/>
        <v>0</v>
      </c>
      <c r="M16" s="6">
        <f t="shared" si="1"/>
        <v>0</v>
      </c>
      <c r="N16" s="6">
        <f t="shared" si="2"/>
        <v>0</v>
      </c>
    </row>
    <row r="17" spans="1:14" s="7" customFormat="1" ht="20.25" customHeight="1">
      <c r="A17" s="6">
        <v>9</v>
      </c>
      <c r="B17" s="62" t="s">
        <v>128</v>
      </c>
      <c r="C17" s="6">
        <v>0</v>
      </c>
      <c r="D17" s="6">
        <v>0</v>
      </c>
      <c r="E17" s="6">
        <v>1650</v>
      </c>
      <c r="F17" s="6">
        <v>0</v>
      </c>
      <c r="G17" s="6">
        <v>1650</v>
      </c>
      <c r="H17" s="6">
        <v>1650</v>
      </c>
      <c r="I17" s="6">
        <f t="shared" si="3"/>
        <v>3300</v>
      </c>
      <c r="J17" s="6">
        <v>1650</v>
      </c>
      <c r="K17" s="6">
        <v>1650</v>
      </c>
      <c r="L17" s="6">
        <f t="shared" si="0"/>
        <v>1650</v>
      </c>
      <c r="M17" s="6">
        <f t="shared" si="1"/>
        <v>-1650</v>
      </c>
      <c r="N17" s="6">
        <f t="shared" si="2"/>
        <v>0</v>
      </c>
    </row>
    <row r="18" spans="1:14" s="7" customFormat="1" ht="20.25" customHeight="1">
      <c r="A18" s="6">
        <v>10</v>
      </c>
      <c r="B18" s="62" t="s">
        <v>129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 t="shared" si="3"/>
        <v>0</v>
      </c>
      <c r="J18" s="6">
        <v>0</v>
      </c>
      <c r="K18" s="6">
        <v>0</v>
      </c>
      <c r="L18" s="6">
        <f t="shared" si="0"/>
        <v>0</v>
      </c>
      <c r="M18" s="6">
        <f t="shared" si="1"/>
        <v>0</v>
      </c>
      <c r="N18" s="6">
        <f t="shared" si="2"/>
        <v>0</v>
      </c>
    </row>
    <row r="19" spans="1:14" s="11" customFormat="1" ht="21.75" customHeight="1">
      <c r="A19" s="10"/>
      <c r="B19" s="10" t="s">
        <v>12</v>
      </c>
      <c r="C19" s="77">
        <f t="shared" ref="C19:N19" si="4">SUM(C9:C18)</f>
        <v>744830</v>
      </c>
      <c r="D19" s="77">
        <f t="shared" si="4"/>
        <v>1163140</v>
      </c>
      <c r="E19" s="77">
        <f t="shared" si="4"/>
        <v>2535279</v>
      </c>
      <c r="F19" s="77">
        <f t="shared" si="4"/>
        <v>2885189</v>
      </c>
      <c r="G19" s="77">
        <f t="shared" si="4"/>
        <v>2052774</v>
      </c>
      <c r="H19" s="77">
        <f t="shared" si="4"/>
        <v>1014935</v>
      </c>
      <c r="I19" s="78">
        <f t="shared" si="3"/>
        <v>3067709</v>
      </c>
      <c r="J19" s="77">
        <f t="shared" si="4"/>
        <v>3104593</v>
      </c>
      <c r="K19" s="77">
        <f t="shared" si="4"/>
        <v>3184115</v>
      </c>
      <c r="L19" s="77">
        <f t="shared" si="4"/>
        <v>219404</v>
      </c>
      <c r="M19" s="77">
        <f t="shared" si="4"/>
        <v>36884</v>
      </c>
      <c r="N19" s="77">
        <f t="shared" si="4"/>
        <v>79522</v>
      </c>
    </row>
    <row r="21" spans="1:14" ht="15.75">
      <c r="A21" s="103" t="s">
        <v>131</v>
      </c>
      <c r="B21" s="103"/>
      <c r="C21" s="103"/>
      <c r="D21" s="103"/>
      <c r="E21" s="103"/>
      <c r="F21" s="103"/>
      <c r="G21" s="103"/>
      <c r="H21" s="103"/>
    </row>
    <row r="23" spans="1:14" ht="15.75">
      <c r="K23" s="102" t="s">
        <v>130</v>
      </c>
      <c r="L23" s="102"/>
      <c r="M23" s="102"/>
      <c r="N23" s="102"/>
    </row>
    <row r="24" spans="1:14" ht="15.75">
      <c r="K24" s="12"/>
    </row>
    <row r="25" spans="1:14" ht="15.75">
      <c r="K25" s="12"/>
    </row>
    <row r="26" spans="1:14" ht="15.75">
      <c r="K26" s="12"/>
    </row>
  </sheetData>
  <mergeCells count="13">
    <mergeCell ref="A1:N1"/>
    <mergeCell ref="A3:N3"/>
    <mergeCell ref="C6:E6"/>
    <mergeCell ref="G6:I6"/>
    <mergeCell ref="L6:N6"/>
    <mergeCell ref="A6:A7"/>
    <mergeCell ref="B6:B7"/>
    <mergeCell ref="F6:F7"/>
    <mergeCell ref="J6:J7"/>
    <mergeCell ref="K6:K7"/>
    <mergeCell ref="A2:N2"/>
    <mergeCell ref="K23:N23"/>
    <mergeCell ref="A21:H21"/>
  </mergeCells>
  <phoneticPr fontId="3" type="noConversion"/>
  <printOptions horizontalCentered="1"/>
  <pageMargins left="0.5" right="0.5" top="0.5" bottom="0.5" header="0.15" footer="0.15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C6" sqref="C6:N7"/>
    </sheetView>
  </sheetViews>
  <sheetFormatPr defaultRowHeight="12.75"/>
  <cols>
    <col min="1" max="1" width="5" style="5" customWidth="1"/>
    <col min="2" max="2" width="14" style="5" customWidth="1"/>
    <col min="3" max="4" width="9.42578125" style="5" bestFit="1" customWidth="1"/>
    <col min="5" max="5" width="10" style="5" customWidth="1"/>
    <col min="6" max="6" width="9.7109375" style="5" customWidth="1"/>
    <col min="7" max="7" width="11.7109375" style="5" bestFit="1" customWidth="1"/>
    <col min="8" max="8" width="10.5703125" style="5" bestFit="1" customWidth="1"/>
    <col min="9" max="9" width="10.42578125" style="5" customWidth="1"/>
    <col min="10" max="10" width="10" style="5" customWidth="1"/>
    <col min="11" max="11" width="11.7109375" style="5" bestFit="1" customWidth="1"/>
    <col min="12" max="12" width="8.28515625" style="5" bestFit="1" customWidth="1"/>
    <col min="13" max="13" width="8.85546875" style="5" customWidth="1"/>
    <col min="14" max="14" width="9.42578125" style="5" customWidth="1"/>
  </cols>
  <sheetData>
    <row r="1" spans="1:14" ht="30.75" customHeight="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0.25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0.25">
      <c r="A3" s="105" t="s">
        <v>117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0.25">
      <c r="A4" s="64" t="s">
        <v>160</v>
      </c>
      <c r="B4" s="64"/>
      <c r="C4" s="92" t="s">
        <v>161</v>
      </c>
      <c r="D4" s="81"/>
      <c r="E4" s="81"/>
      <c r="F4" s="81"/>
      <c r="G4" s="81">
        <f>'GA1 Plan'!I4</f>
        <v>26380</v>
      </c>
      <c r="H4" s="90"/>
      <c r="I4" s="81"/>
      <c r="J4" s="64"/>
      <c r="K4" s="64"/>
      <c r="L4" s="64"/>
      <c r="M4" s="64"/>
      <c r="N4" s="64"/>
    </row>
    <row r="5" spans="1:14" ht="18">
      <c r="A5" s="66" t="str">
        <f>'GA1 Plan'!A4:H4</f>
        <v>dk;kZy; iz/kkuk/;kid jktdh; ek/;fed fo|ky; nsok.kh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4" customFormat="1" ht="40.5" customHeight="1">
      <c r="A6" s="107" t="s">
        <v>34</v>
      </c>
      <c r="B6" s="107" t="s">
        <v>6</v>
      </c>
      <c r="C6" s="106" t="s">
        <v>118</v>
      </c>
      <c r="D6" s="107"/>
      <c r="E6" s="107"/>
      <c r="F6" s="99" t="s">
        <v>200</v>
      </c>
      <c r="G6" s="99" t="s">
        <v>119</v>
      </c>
      <c r="H6" s="100"/>
      <c r="I6" s="100"/>
      <c r="J6" s="99" t="s">
        <v>203</v>
      </c>
      <c r="K6" s="99" t="s">
        <v>204</v>
      </c>
      <c r="L6" s="100" t="s">
        <v>7</v>
      </c>
      <c r="M6" s="100"/>
      <c r="N6" s="100"/>
    </row>
    <row r="7" spans="1:14" s="4" customFormat="1" ht="40.5" customHeight="1">
      <c r="A7" s="107"/>
      <c r="B7" s="107"/>
      <c r="C7" s="6" t="s">
        <v>96</v>
      </c>
      <c r="D7" s="9" t="s">
        <v>111</v>
      </c>
      <c r="E7" s="9" t="s">
        <v>199</v>
      </c>
      <c r="F7" s="100"/>
      <c r="G7" s="9" t="s">
        <v>201</v>
      </c>
      <c r="H7" s="9" t="s">
        <v>202</v>
      </c>
      <c r="I7" s="6" t="s">
        <v>8</v>
      </c>
      <c r="J7" s="100"/>
      <c r="K7" s="100"/>
      <c r="L7" s="6" t="s">
        <v>9</v>
      </c>
      <c r="M7" s="6" t="s">
        <v>10</v>
      </c>
      <c r="N7" s="6" t="s">
        <v>11</v>
      </c>
    </row>
    <row r="8" spans="1:14" s="3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s="7" customFormat="1" ht="20.25" customHeight="1">
      <c r="A9" s="6">
        <v>1</v>
      </c>
      <c r="B9" s="62" t="s">
        <v>120</v>
      </c>
      <c r="C9" s="6">
        <v>93140</v>
      </c>
      <c r="D9" s="6">
        <v>0</v>
      </c>
      <c r="E9" s="6">
        <v>0</v>
      </c>
      <c r="F9" s="6">
        <v>0</v>
      </c>
      <c r="G9" s="6">
        <v>2523008</v>
      </c>
      <c r="H9" s="6">
        <f>'GA1 NP'!R37</f>
        <v>1479372</v>
      </c>
      <c r="I9" s="6">
        <f>G9+H9</f>
        <v>4002380</v>
      </c>
      <c r="J9" s="6">
        <f>'GA1 NP'!T37</f>
        <v>4304523</v>
      </c>
      <c r="K9" s="6">
        <f>'GA1 NP'!N37</f>
        <v>4258485</v>
      </c>
      <c r="L9" s="6">
        <f>J9-F9</f>
        <v>4304523</v>
      </c>
      <c r="M9" s="6">
        <f>J9-I9</f>
        <v>302143</v>
      </c>
      <c r="N9" s="6">
        <f>K9-J9</f>
        <v>-46038</v>
      </c>
    </row>
    <row r="10" spans="1:14" s="7" customFormat="1" ht="20.25" customHeight="1">
      <c r="A10" s="6">
        <v>2</v>
      </c>
      <c r="B10" s="62" t="s">
        <v>121</v>
      </c>
      <c r="C10" s="6">
        <v>0</v>
      </c>
      <c r="D10" s="6">
        <v>0</v>
      </c>
      <c r="E10" s="6">
        <v>4657</v>
      </c>
      <c r="F10" s="6">
        <v>5000</v>
      </c>
      <c r="G10" s="6">
        <v>4657</v>
      </c>
      <c r="H10" s="6">
        <v>0</v>
      </c>
      <c r="I10" s="6">
        <f>G10+H10</f>
        <v>4657</v>
      </c>
      <c r="J10" s="6">
        <v>3000</v>
      </c>
      <c r="K10" s="6">
        <v>2000</v>
      </c>
      <c r="L10" s="6">
        <f t="shared" ref="L10:L18" si="0">J10-F10</f>
        <v>-2000</v>
      </c>
      <c r="M10" s="6">
        <f t="shared" ref="M10:M18" si="1">J10-I10</f>
        <v>-1657</v>
      </c>
      <c r="N10" s="6">
        <f t="shared" ref="N10:N18" si="2">K10-J10</f>
        <v>-1000</v>
      </c>
    </row>
    <row r="11" spans="1:14" s="7" customFormat="1" ht="20.25" customHeight="1">
      <c r="A11" s="6">
        <v>3</v>
      </c>
      <c r="B11" s="62" t="s">
        <v>122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ref="I11:I19" si="3">G11+H11</f>
        <v>0</v>
      </c>
      <c r="J11" s="6">
        <v>0</v>
      </c>
      <c r="K11" s="6">
        <v>0</v>
      </c>
      <c r="L11" s="6">
        <f t="shared" si="0"/>
        <v>0</v>
      </c>
      <c r="M11" s="6">
        <f t="shared" si="1"/>
        <v>0</v>
      </c>
      <c r="N11" s="6">
        <f t="shared" si="2"/>
        <v>0</v>
      </c>
    </row>
    <row r="12" spans="1:14" s="7" customFormat="1" ht="20.25" customHeight="1">
      <c r="A12" s="6">
        <v>4</v>
      </c>
      <c r="B12" s="62" t="s">
        <v>123</v>
      </c>
      <c r="C12" s="6">
        <v>1500</v>
      </c>
      <c r="D12" s="6">
        <v>1500</v>
      </c>
      <c r="E12" s="6">
        <v>1500</v>
      </c>
      <c r="F12" s="6">
        <v>2000</v>
      </c>
      <c r="G12" s="6">
        <v>1500</v>
      </c>
      <c r="H12" s="6">
        <v>0</v>
      </c>
      <c r="I12" s="6">
        <f t="shared" si="3"/>
        <v>1500</v>
      </c>
      <c r="J12" s="6">
        <v>2500</v>
      </c>
      <c r="K12" s="6">
        <v>3000</v>
      </c>
      <c r="L12" s="6">
        <f t="shared" si="0"/>
        <v>500</v>
      </c>
      <c r="M12" s="6">
        <f t="shared" si="1"/>
        <v>1000</v>
      </c>
      <c r="N12" s="6">
        <f t="shared" si="2"/>
        <v>500</v>
      </c>
    </row>
    <row r="13" spans="1:14" s="7" customFormat="1" ht="20.25" customHeight="1">
      <c r="A13" s="6">
        <v>5</v>
      </c>
      <c r="B13" s="62" t="s">
        <v>124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3"/>
        <v>0</v>
      </c>
      <c r="J13" s="6">
        <v>0</v>
      </c>
      <c r="K13" s="6">
        <f>'Pay Range P'!D30</f>
        <v>0</v>
      </c>
      <c r="L13" s="6">
        <f t="shared" si="0"/>
        <v>0</v>
      </c>
      <c r="M13" s="6">
        <f t="shared" si="1"/>
        <v>0</v>
      </c>
      <c r="N13" s="6">
        <f t="shared" si="2"/>
        <v>0</v>
      </c>
    </row>
    <row r="14" spans="1:14" s="7" customFormat="1" ht="20.25" customHeight="1">
      <c r="A14" s="6">
        <v>6</v>
      </c>
      <c r="B14" s="62" t="s">
        <v>125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3"/>
        <v>0</v>
      </c>
      <c r="J14" s="6">
        <v>0</v>
      </c>
      <c r="K14" s="6">
        <v>0</v>
      </c>
      <c r="L14" s="6">
        <f t="shared" si="0"/>
        <v>0</v>
      </c>
      <c r="M14" s="6">
        <f t="shared" si="1"/>
        <v>0</v>
      </c>
      <c r="N14" s="6">
        <f t="shared" si="2"/>
        <v>0</v>
      </c>
    </row>
    <row r="15" spans="1:14" s="7" customFormat="1" ht="20.25" customHeight="1">
      <c r="A15" s="6">
        <v>7</v>
      </c>
      <c r="B15" s="62" t="s">
        <v>126</v>
      </c>
      <c r="C15" s="6">
        <v>800</v>
      </c>
      <c r="D15" s="6">
        <v>800</v>
      </c>
      <c r="E15" s="6">
        <v>800</v>
      </c>
      <c r="F15" s="6">
        <v>1000</v>
      </c>
      <c r="G15" s="6">
        <v>800</v>
      </c>
      <c r="H15" s="6">
        <v>0</v>
      </c>
      <c r="I15" s="6">
        <f t="shared" si="3"/>
        <v>800</v>
      </c>
      <c r="J15" s="6">
        <v>2500</v>
      </c>
      <c r="K15" s="6">
        <v>3000</v>
      </c>
      <c r="L15" s="6">
        <f t="shared" si="0"/>
        <v>1500</v>
      </c>
      <c r="M15" s="6">
        <f t="shared" si="1"/>
        <v>1700</v>
      </c>
      <c r="N15" s="6">
        <f t="shared" si="2"/>
        <v>500</v>
      </c>
    </row>
    <row r="16" spans="1:14" s="7" customFormat="1" ht="20.25" customHeight="1">
      <c r="A16" s="6">
        <v>8</v>
      </c>
      <c r="B16" s="62" t="s">
        <v>127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3"/>
        <v>0</v>
      </c>
      <c r="J16" s="9">
        <v>0</v>
      </c>
      <c r="K16" s="6">
        <v>0</v>
      </c>
      <c r="L16" s="6">
        <f t="shared" si="0"/>
        <v>0</v>
      </c>
      <c r="M16" s="6">
        <f t="shared" si="1"/>
        <v>0</v>
      </c>
      <c r="N16" s="6">
        <f t="shared" si="2"/>
        <v>0</v>
      </c>
    </row>
    <row r="17" spans="1:14" s="7" customFormat="1" ht="20.25" customHeight="1">
      <c r="A17" s="6">
        <v>9</v>
      </c>
      <c r="B17" s="62" t="s">
        <v>128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3"/>
        <v>0</v>
      </c>
      <c r="J17" s="6">
        <v>0</v>
      </c>
      <c r="K17" s="6">
        <v>0</v>
      </c>
      <c r="L17" s="6">
        <f t="shared" si="0"/>
        <v>0</v>
      </c>
      <c r="M17" s="6">
        <f t="shared" si="1"/>
        <v>0</v>
      </c>
      <c r="N17" s="6">
        <f t="shared" si="2"/>
        <v>0</v>
      </c>
    </row>
    <row r="18" spans="1:14" s="7" customFormat="1" ht="20.25" customHeight="1">
      <c r="A18" s="6">
        <v>10</v>
      </c>
      <c r="B18" s="62" t="s">
        <v>129</v>
      </c>
      <c r="C18" s="6">
        <v>700</v>
      </c>
      <c r="D18" s="6">
        <v>800</v>
      </c>
      <c r="E18" s="6">
        <v>1000</v>
      </c>
      <c r="F18" s="6">
        <v>0</v>
      </c>
      <c r="G18" s="6">
        <v>0</v>
      </c>
      <c r="H18" s="6">
        <v>0</v>
      </c>
      <c r="I18" s="6">
        <f t="shared" si="3"/>
        <v>0</v>
      </c>
      <c r="J18" s="6">
        <v>1500</v>
      </c>
      <c r="K18" s="6">
        <v>2000</v>
      </c>
      <c r="L18" s="6">
        <f t="shared" si="0"/>
        <v>1500</v>
      </c>
      <c r="M18" s="6">
        <f t="shared" si="1"/>
        <v>1500</v>
      </c>
      <c r="N18" s="6">
        <f t="shared" si="2"/>
        <v>500</v>
      </c>
    </row>
    <row r="19" spans="1:14" s="11" customFormat="1" ht="21.75" customHeight="1">
      <c r="A19" s="10"/>
      <c r="B19" s="10" t="s">
        <v>12</v>
      </c>
      <c r="C19" s="77">
        <f t="shared" ref="C19:N19" si="4">SUM(C9:C18)</f>
        <v>96140</v>
      </c>
      <c r="D19" s="77">
        <f t="shared" si="4"/>
        <v>3100</v>
      </c>
      <c r="E19" s="77">
        <f t="shared" si="4"/>
        <v>7957</v>
      </c>
      <c r="F19" s="77">
        <f t="shared" si="4"/>
        <v>8000</v>
      </c>
      <c r="G19" s="77">
        <f t="shared" si="4"/>
        <v>2529965</v>
      </c>
      <c r="H19" s="77">
        <f t="shared" si="4"/>
        <v>1479372</v>
      </c>
      <c r="I19" s="78">
        <f t="shared" si="3"/>
        <v>4009337</v>
      </c>
      <c r="J19" s="77">
        <f t="shared" si="4"/>
        <v>4314023</v>
      </c>
      <c r="K19" s="77">
        <f t="shared" si="4"/>
        <v>4268485</v>
      </c>
      <c r="L19" s="77">
        <f t="shared" si="4"/>
        <v>4306023</v>
      </c>
      <c r="M19" s="77">
        <f t="shared" si="4"/>
        <v>304686</v>
      </c>
      <c r="N19" s="77">
        <f t="shared" si="4"/>
        <v>-45538</v>
      </c>
    </row>
    <row r="21" spans="1:14" ht="15.75">
      <c r="A21" s="103" t="s">
        <v>131</v>
      </c>
      <c r="B21" s="103"/>
      <c r="C21" s="103"/>
      <c r="D21" s="103"/>
      <c r="E21" s="103"/>
      <c r="F21" s="103"/>
      <c r="G21" s="103"/>
      <c r="H21" s="103"/>
    </row>
    <row r="23" spans="1:14" ht="15.75">
      <c r="K23" s="102" t="s">
        <v>130</v>
      </c>
      <c r="L23" s="102"/>
      <c r="M23" s="102"/>
      <c r="N23" s="102"/>
    </row>
    <row r="24" spans="1:14" ht="15.75">
      <c r="K24" s="12"/>
    </row>
    <row r="25" spans="1:14" ht="15.75">
      <c r="K25" s="12"/>
    </row>
    <row r="26" spans="1:14" ht="15.75">
      <c r="K26" s="12"/>
    </row>
  </sheetData>
  <mergeCells count="13">
    <mergeCell ref="G6:I6"/>
    <mergeCell ref="J6:J7"/>
    <mergeCell ref="K6:K7"/>
    <mergeCell ref="L6:N6"/>
    <mergeCell ref="A21:H21"/>
    <mergeCell ref="K23:N23"/>
    <mergeCell ref="A1:N1"/>
    <mergeCell ref="A2:N2"/>
    <mergeCell ref="A3:N3"/>
    <mergeCell ref="A6:A7"/>
    <mergeCell ref="B6:B7"/>
    <mergeCell ref="C6:E6"/>
    <mergeCell ref="F6:F7"/>
  </mergeCells>
  <printOptions horizontalCentered="1"/>
  <pageMargins left="0.5" right="0.5" top="0.5" bottom="0.5" header="0.15" footer="0.15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7" workbookViewId="0">
      <selection activeCell="C10" sqref="C10"/>
    </sheetView>
  </sheetViews>
  <sheetFormatPr defaultRowHeight="12.75"/>
  <cols>
    <col min="1" max="1" width="5.28515625" style="5" customWidth="1"/>
    <col min="2" max="2" width="16.42578125" bestFit="1" customWidth="1"/>
    <col min="3" max="4" width="7.5703125" style="5" bestFit="1" customWidth="1"/>
    <col min="5" max="5" width="9.140625" style="5"/>
    <col min="6" max="6" width="10.28515625" style="5" customWidth="1"/>
    <col min="7" max="9" width="9.140625" style="5"/>
    <col min="10" max="10" width="9.85546875" style="5" customWidth="1"/>
    <col min="11" max="11" width="9.140625" style="5"/>
    <col min="12" max="13" width="8.140625" style="5" bestFit="1" customWidth="1"/>
    <col min="14" max="14" width="10" style="5" customWidth="1"/>
  </cols>
  <sheetData>
    <row r="1" spans="1:14" ht="20.25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8">
      <c r="A2" s="113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4.75" customHeight="1">
      <c r="A3" s="113" t="s">
        <v>110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8.75">
      <c r="A4" s="64" t="s">
        <v>155</v>
      </c>
      <c r="B4" s="64"/>
      <c r="C4" s="112" t="s">
        <v>156</v>
      </c>
      <c r="D4" s="112"/>
      <c r="E4" s="64"/>
      <c r="F4" s="112">
        <f>'GA1 NP'!I4</f>
        <v>26380</v>
      </c>
      <c r="G4" s="112"/>
      <c r="H4" s="64"/>
      <c r="I4" s="64"/>
      <c r="J4" s="64"/>
      <c r="K4" s="64"/>
      <c r="L4" s="64"/>
      <c r="M4" s="64"/>
      <c r="N4" s="64"/>
    </row>
    <row r="5" spans="1:14" ht="24" customHeight="1">
      <c r="A5" s="109" t="str">
        <f>'GA1 Plan'!A4:H4</f>
        <v>dk;kZy; iz/kkuk/;kid jktdh; ek/;fed fo|ky; nsok.kh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4" customFormat="1" ht="26.25" customHeight="1">
      <c r="A6" s="107" t="s">
        <v>5</v>
      </c>
      <c r="B6" s="110" t="s">
        <v>113</v>
      </c>
      <c r="C6" s="106" t="s">
        <v>118</v>
      </c>
      <c r="D6" s="107"/>
      <c r="E6" s="107"/>
      <c r="F6" s="99" t="s">
        <v>200</v>
      </c>
      <c r="G6" s="99" t="s">
        <v>119</v>
      </c>
      <c r="H6" s="100"/>
      <c r="I6" s="100"/>
      <c r="J6" s="99" t="s">
        <v>203</v>
      </c>
      <c r="K6" s="99" t="s">
        <v>204</v>
      </c>
      <c r="L6" s="100" t="s">
        <v>7</v>
      </c>
      <c r="M6" s="100"/>
      <c r="N6" s="100"/>
    </row>
    <row r="7" spans="1:14" s="4" customFormat="1" ht="38.25">
      <c r="A7" s="107"/>
      <c r="B7" s="111"/>
      <c r="C7" s="6" t="s">
        <v>96</v>
      </c>
      <c r="D7" s="9" t="s">
        <v>111</v>
      </c>
      <c r="E7" s="9" t="s">
        <v>199</v>
      </c>
      <c r="F7" s="100"/>
      <c r="G7" s="9" t="s">
        <v>201</v>
      </c>
      <c r="H7" s="9" t="s">
        <v>202</v>
      </c>
      <c r="I7" s="6" t="s">
        <v>8</v>
      </c>
      <c r="J7" s="100"/>
      <c r="K7" s="100"/>
      <c r="L7" s="6" t="s">
        <v>9</v>
      </c>
      <c r="M7" s="6" t="s">
        <v>10</v>
      </c>
      <c r="N7" s="6" t="s">
        <v>11</v>
      </c>
    </row>
    <row r="8" spans="1:14" ht="1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s="7" customFormat="1" ht="33.75" customHeight="1">
      <c r="A9" s="6">
        <v>1</v>
      </c>
      <c r="B9" s="8" t="s">
        <v>112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H9+G9</f>
        <v>0</v>
      </c>
      <c r="J9" s="6">
        <v>0</v>
      </c>
      <c r="K9" s="6">
        <v>0</v>
      </c>
      <c r="L9" s="6">
        <f>J9-F9</f>
        <v>0</v>
      </c>
      <c r="M9" s="6">
        <f>J9-I9</f>
        <v>0</v>
      </c>
      <c r="N9" s="6">
        <f>K9-J9</f>
        <v>0</v>
      </c>
    </row>
    <row r="10" spans="1:14" s="7" customFormat="1" ht="33.75" customHeight="1">
      <c r="A10" s="6">
        <v>2</v>
      </c>
      <c r="B10" s="8" t="s">
        <v>114</v>
      </c>
      <c r="C10" s="6">
        <v>430</v>
      </c>
      <c r="D10" s="6">
        <v>110</v>
      </c>
      <c r="E10" s="6">
        <v>160</v>
      </c>
      <c r="F10" s="6">
        <v>160</v>
      </c>
      <c r="G10" s="6">
        <v>160</v>
      </c>
      <c r="H10" s="6">
        <v>0</v>
      </c>
      <c r="I10" s="6">
        <f t="shared" ref="I10:I16" si="0">H10+G10</f>
        <v>160</v>
      </c>
      <c r="J10" s="6">
        <v>330</v>
      </c>
      <c r="K10" s="6">
        <v>220</v>
      </c>
      <c r="L10" s="6">
        <f t="shared" ref="L10:L15" si="1">J10-F10</f>
        <v>170</v>
      </c>
      <c r="M10" s="6">
        <f t="shared" ref="M10:M15" si="2">J10-I10</f>
        <v>170</v>
      </c>
      <c r="N10" s="6">
        <f t="shared" ref="N10:N15" si="3">K10-J10</f>
        <v>-110</v>
      </c>
    </row>
    <row r="11" spans="1:14" s="7" customFormat="1" ht="33.75" customHeight="1">
      <c r="A11" s="6">
        <v>3</v>
      </c>
      <c r="B11" s="8" t="s">
        <v>115</v>
      </c>
      <c r="C11" s="6">
        <v>23</v>
      </c>
      <c r="D11" s="6">
        <v>125</v>
      </c>
      <c r="E11" s="6">
        <v>105</v>
      </c>
      <c r="F11" s="6">
        <v>150</v>
      </c>
      <c r="G11" s="6">
        <v>105</v>
      </c>
      <c r="H11" s="6">
        <v>0</v>
      </c>
      <c r="I11" s="6">
        <f t="shared" si="0"/>
        <v>105</v>
      </c>
      <c r="J11" s="6">
        <v>165</v>
      </c>
      <c r="K11" s="6">
        <v>200</v>
      </c>
      <c r="L11" s="6">
        <f t="shared" si="1"/>
        <v>15</v>
      </c>
      <c r="M11" s="6">
        <f t="shared" si="2"/>
        <v>60</v>
      </c>
      <c r="N11" s="6">
        <f t="shared" si="3"/>
        <v>35</v>
      </c>
    </row>
    <row r="12" spans="1:14" s="7" customFormat="1" ht="33.75" customHeight="1">
      <c r="A12" s="6">
        <v>4</v>
      </c>
      <c r="B12" s="8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  <c r="J12" s="6">
        <v>0</v>
      </c>
      <c r="K12" s="6">
        <v>0</v>
      </c>
      <c r="L12" s="6">
        <f t="shared" si="1"/>
        <v>0</v>
      </c>
      <c r="M12" s="6">
        <f t="shared" si="2"/>
        <v>0</v>
      </c>
      <c r="N12" s="6">
        <f t="shared" si="3"/>
        <v>0</v>
      </c>
    </row>
    <row r="13" spans="1:14" s="7" customFormat="1" ht="33.75" customHeight="1">
      <c r="A13" s="6">
        <v>5</v>
      </c>
      <c r="B13" s="8" t="s">
        <v>116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0"/>
        <v>0</v>
      </c>
      <c r="J13" s="6">
        <v>0</v>
      </c>
      <c r="K13" s="6">
        <v>0</v>
      </c>
      <c r="L13" s="6">
        <f t="shared" si="1"/>
        <v>0</v>
      </c>
      <c r="M13" s="6">
        <f t="shared" si="2"/>
        <v>0</v>
      </c>
      <c r="N13" s="6">
        <f t="shared" si="3"/>
        <v>0</v>
      </c>
    </row>
    <row r="14" spans="1:14" s="7" customFormat="1" ht="33.75" customHeight="1">
      <c r="A14" s="6">
        <v>6</v>
      </c>
      <c r="B14" s="8" t="s">
        <v>19</v>
      </c>
      <c r="C14" s="6">
        <v>585</v>
      </c>
      <c r="D14" s="6">
        <v>660</v>
      </c>
      <c r="E14" s="6">
        <v>580</v>
      </c>
      <c r="F14" s="6">
        <v>700</v>
      </c>
      <c r="G14" s="6">
        <v>580</v>
      </c>
      <c r="H14" s="6">
        <v>0</v>
      </c>
      <c r="I14" s="6">
        <f t="shared" si="0"/>
        <v>580</v>
      </c>
      <c r="J14" s="6">
        <v>690</v>
      </c>
      <c r="K14" s="6">
        <v>600</v>
      </c>
      <c r="L14" s="6">
        <f t="shared" si="1"/>
        <v>-10</v>
      </c>
      <c r="M14" s="6">
        <f t="shared" si="2"/>
        <v>110</v>
      </c>
      <c r="N14" s="6">
        <f t="shared" si="3"/>
        <v>-90</v>
      </c>
    </row>
    <row r="15" spans="1:14" s="7" customFormat="1" ht="33.75" customHeight="1">
      <c r="A15" s="6">
        <v>7</v>
      </c>
      <c r="B15" s="8" t="s">
        <v>99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  <c r="J15" s="6">
        <v>0</v>
      </c>
      <c r="K15" s="6">
        <v>0</v>
      </c>
      <c r="L15" s="6">
        <f t="shared" si="1"/>
        <v>0</v>
      </c>
      <c r="M15" s="6">
        <f t="shared" si="2"/>
        <v>0</v>
      </c>
      <c r="N15" s="6">
        <f t="shared" si="3"/>
        <v>0</v>
      </c>
    </row>
    <row r="16" spans="1:14" s="7" customFormat="1" ht="30" customHeight="1">
      <c r="A16" s="6"/>
      <c r="B16" s="6" t="s">
        <v>12</v>
      </c>
      <c r="C16" s="10">
        <f t="shared" ref="C16:N16" si="4">SUM(C9:C15)</f>
        <v>1038</v>
      </c>
      <c r="D16" s="10">
        <f t="shared" si="4"/>
        <v>895</v>
      </c>
      <c r="E16" s="10">
        <f t="shared" si="4"/>
        <v>845</v>
      </c>
      <c r="F16" s="10">
        <f t="shared" si="4"/>
        <v>1010</v>
      </c>
      <c r="G16" s="10">
        <f t="shared" si="4"/>
        <v>845</v>
      </c>
      <c r="H16" s="10">
        <f t="shared" si="4"/>
        <v>0</v>
      </c>
      <c r="I16" s="10">
        <f t="shared" si="0"/>
        <v>845</v>
      </c>
      <c r="J16" s="10">
        <f t="shared" si="4"/>
        <v>1185</v>
      </c>
      <c r="K16" s="10">
        <f t="shared" si="4"/>
        <v>1020</v>
      </c>
      <c r="L16" s="10">
        <f t="shared" si="4"/>
        <v>175</v>
      </c>
      <c r="M16" s="10">
        <f t="shared" si="4"/>
        <v>340</v>
      </c>
      <c r="N16" s="10">
        <f t="shared" si="4"/>
        <v>-165</v>
      </c>
    </row>
    <row r="21" spans="12:12" ht="15.75">
      <c r="L21" s="12"/>
    </row>
    <row r="22" spans="12:12" ht="15.75">
      <c r="L22" s="12"/>
    </row>
    <row r="23" spans="12:12" ht="15.75">
      <c r="L23" s="12"/>
    </row>
    <row r="24" spans="12:12" ht="15.75">
      <c r="L24" s="12"/>
    </row>
  </sheetData>
  <mergeCells count="14">
    <mergeCell ref="L6:N6"/>
    <mergeCell ref="F4:G4"/>
    <mergeCell ref="A2:N2"/>
    <mergeCell ref="A3:N3"/>
    <mergeCell ref="A1:N1"/>
    <mergeCell ref="A5:N5"/>
    <mergeCell ref="A6:A7"/>
    <mergeCell ref="B6:B7"/>
    <mergeCell ref="C4:D4"/>
    <mergeCell ref="C6:E6"/>
    <mergeCell ref="F6:F7"/>
    <mergeCell ref="G6:I6"/>
    <mergeCell ref="J6:J7"/>
    <mergeCell ref="K6:K7"/>
  </mergeCells>
  <phoneticPr fontId="3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1"/>
  <sheetViews>
    <sheetView workbookViewId="0">
      <selection activeCell="E8" sqref="E8"/>
    </sheetView>
  </sheetViews>
  <sheetFormatPr defaultRowHeight="12.75"/>
  <cols>
    <col min="1" max="1" width="4" customWidth="1"/>
    <col min="2" max="2" width="8" customWidth="1"/>
    <col min="3" max="3" width="15.5703125" customWidth="1"/>
    <col min="4" max="4" width="13" customWidth="1"/>
    <col min="5" max="5" width="13.140625" customWidth="1"/>
    <col min="6" max="7" width="13.5703125" customWidth="1"/>
    <col min="8" max="8" width="13.42578125" customWidth="1"/>
    <col min="11" max="11" width="16.7109375" customWidth="1"/>
  </cols>
  <sheetData>
    <row r="1" spans="1:13" s="22" customFormat="1" ht="20.25">
      <c r="A1" s="114" t="str">
        <f>C8</f>
        <v>dk;kZy; iz/kkuk/;kid jktdh; ek/;fed fo|ky; nsok.kh</v>
      </c>
      <c r="B1" s="114"/>
      <c r="C1" s="114"/>
      <c r="D1" s="114"/>
      <c r="E1" s="114"/>
      <c r="F1" s="114"/>
      <c r="G1" s="114"/>
      <c r="H1" s="114"/>
      <c r="I1" s="21"/>
      <c r="J1" s="21"/>
      <c r="K1" s="21"/>
      <c r="L1" s="21"/>
      <c r="M1" s="21"/>
    </row>
    <row r="2" spans="1:13" s="22" customFormat="1" ht="24.75" customHeight="1">
      <c r="A2" s="86"/>
      <c r="B2" s="86"/>
      <c r="C2" s="88"/>
      <c r="D2" s="89">
        <f>'GA1 Plan'!I4</f>
        <v>26380</v>
      </c>
      <c r="E2" s="89"/>
      <c r="F2" s="89"/>
      <c r="G2" s="89" t="str">
        <f>'GA1 Plan'!L4</f>
        <v>PLAN</v>
      </c>
      <c r="H2" s="86"/>
      <c r="I2" s="21"/>
      <c r="J2" s="21"/>
      <c r="K2" s="21"/>
      <c r="L2" s="21"/>
      <c r="M2" s="21"/>
    </row>
    <row r="3" spans="1:13" s="24" customFormat="1" ht="20.25">
      <c r="A3" s="114" t="s">
        <v>30</v>
      </c>
      <c r="B3" s="114"/>
      <c r="C3" s="114"/>
      <c r="D3" s="114"/>
      <c r="E3" s="114"/>
      <c r="F3" s="114"/>
      <c r="G3" s="114"/>
      <c r="H3" s="114"/>
      <c r="I3" s="23"/>
      <c r="J3" s="23"/>
      <c r="K3" s="23"/>
      <c r="L3" s="23"/>
      <c r="M3" s="23"/>
    </row>
    <row r="4" spans="1:13" s="24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24" customFormat="1" ht="20.25">
      <c r="A5" s="115" t="s">
        <v>57</v>
      </c>
      <c r="B5" s="115"/>
      <c r="C5" s="115"/>
      <c r="D5" s="115"/>
      <c r="E5" s="115"/>
      <c r="F5" s="115"/>
      <c r="G5" s="115"/>
      <c r="H5" s="115"/>
      <c r="I5" s="23"/>
      <c r="J5" s="23"/>
      <c r="K5" s="23"/>
      <c r="L5" s="23"/>
      <c r="M5" s="23"/>
    </row>
    <row r="6" spans="1:13" s="26" customFormat="1" ht="112.5">
      <c r="A6" s="17" t="s">
        <v>31</v>
      </c>
      <c r="B6" s="17" t="s">
        <v>32</v>
      </c>
      <c r="C6" s="17" t="s">
        <v>33</v>
      </c>
      <c r="D6" s="17" t="s">
        <v>206</v>
      </c>
      <c r="E6" s="17" t="s">
        <v>208</v>
      </c>
      <c r="F6" s="17" t="s">
        <v>207</v>
      </c>
      <c r="G6" s="17" t="s">
        <v>58</v>
      </c>
      <c r="H6" s="17" t="s">
        <v>209</v>
      </c>
      <c r="I6" s="25"/>
      <c r="J6" s="25"/>
      <c r="K6" s="25"/>
      <c r="L6" s="25"/>
      <c r="M6" s="25"/>
    </row>
    <row r="7" spans="1:13" s="26" customFormat="1" ht="2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5"/>
      <c r="J7" s="25"/>
      <c r="K7" s="25"/>
      <c r="L7" s="25"/>
      <c r="M7" s="25"/>
    </row>
    <row r="8" spans="1:13" s="26" customFormat="1" ht="111.75" customHeight="1">
      <c r="A8" s="27">
        <v>1</v>
      </c>
      <c r="B8" s="27">
        <v>26380</v>
      </c>
      <c r="C8" s="85" t="str">
        <f>GA2P!A5</f>
        <v>dk;kZy; iz/kkuk/;kid jktdh; ek/;fed fo|ky; nsok.kh</v>
      </c>
      <c r="D8" s="40">
        <v>1170000</v>
      </c>
      <c r="E8" s="50">
        <f>GA2P!H9</f>
        <v>1013285</v>
      </c>
      <c r="F8" s="50">
        <f>G8-E8</f>
        <v>2089658</v>
      </c>
      <c r="G8" s="50">
        <f>GA2P!J9</f>
        <v>3102943</v>
      </c>
      <c r="H8" s="50">
        <f>D8-G8</f>
        <v>-1932943</v>
      </c>
      <c r="I8" s="25"/>
      <c r="J8" s="25"/>
      <c r="K8" s="25"/>
      <c r="L8" s="25"/>
      <c r="M8" s="25"/>
    </row>
    <row r="9" spans="1:13" s="26" customFormat="1" ht="2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26" customFormat="1" ht="17.25" customHeight="1">
      <c r="A10" s="116" t="s">
        <v>59</v>
      </c>
      <c r="B10" s="116"/>
      <c r="C10" s="116"/>
      <c r="D10" s="116"/>
      <c r="E10" s="116"/>
      <c r="F10" s="116"/>
      <c r="G10" s="116"/>
      <c r="H10" s="116"/>
      <c r="I10" s="25"/>
      <c r="J10" s="25"/>
      <c r="K10" s="25"/>
      <c r="L10" s="25"/>
      <c r="M10" s="25"/>
    </row>
    <row r="11" spans="1:13" s="26" customFormat="1" ht="16.5" customHeight="1">
      <c r="A11" s="116" t="s">
        <v>60</v>
      </c>
      <c r="B11" s="116"/>
      <c r="C11" s="116"/>
      <c r="D11" s="116"/>
      <c r="E11" s="116"/>
      <c r="F11" s="116"/>
      <c r="G11" s="116"/>
      <c r="H11" s="116"/>
      <c r="I11" s="25"/>
      <c r="J11" s="25"/>
      <c r="K11" s="25"/>
      <c r="L11" s="25"/>
      <c r="M11" s="25"/>
    </row>
    <row r="12" spans="1:13" s="26" customFormat="1" ht="2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6" customFormat="1" ht="2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6" customFormat="1" ht="2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4" customFormat="1" ht="2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24" customFormat="1" ht="2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24" customFormat="1" ht="2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24" customFormat="1" ht="2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24" customFormat="1" ht="2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24" customFormat="1" ht="2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24" customFormat="1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24" customFormat="1" ht="2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24" customFormat="1" ht="2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24" customFormat="1" ht="2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24" customFormat="1" ht="2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24" customFormat="1" ht="2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22" customForma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22" customForma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22" customForma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22" customForma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22" customForma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22" customForma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s="22" customForma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22" customForma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22" customForma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s="22" customForma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s="22" customForma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s="22" customForma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s="22" customForma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22" customForma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22" customForma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22" customForma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s="22" customForma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s="22" customForma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22" customForma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22" customForma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s="22" customForma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s="22" customForma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s="22" customForma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s="22" customForma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s="22" customForma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s="22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s="22" customForma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s="22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s="22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s="22" customForma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s="22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s="22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s="22" customForma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s="22" customForma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22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s="22" customForma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s="22" customForma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s="22" customForma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s="22" customForma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s="22" customForma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s="22" customForma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s="22" customForma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s="22" customForma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s="22" customForma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s="22" customForma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s="22" customForma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22" customForma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s="22" customForma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s="22" customForma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22" customForma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</sheetData>
  <mergeCells count="5">
    <mergeCell ref="A1:H1"/>
    <mergeCell ref="A3:H3"/>
    <mergeCell ref="A5:H5"/>
    <mergeCell ref="A10:H10"/>
    <mergeCell ref="A11:H11"/>
  </mergeCells>
  <phoneticPr fontId="3" type="noConversion"/>
  <printOptions horizontalCentered="1"/>
  <pageMargins left="0.5" right="0.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1"/>
  <sheetViews>
    <sheetView workbookViewId="0">
      <selection activeCell="F8" sqref="F8"/>
    </sheetView>
  </sheetViews>
  <sheetFormatPr defaultRowHeight="12.75"/>
  <cols>
    <col min="1" max="1" width="4" customWidth="1"/>
    <col min="2" max="2" width="8" customWidth="1"/>
    <col min="3" max="3" width="15.5703125" customWidth="1"/>
    <col min="4" max="4" width="13" customWidth="1"/>
    <col min="5" max="5" width="13.140625" customWidth="1"/>
    <col min="6" max="7" width="13.5703125" customWidth="1"/>
    <col min="8" max="8" width="13.42578125" customWidth="1"/>
    <col min="11" max="11" width="16.7109375" customWidth="1"/>
  </cols>
  <sheetData>
    <row r="1" spans="1:13" s="22" customFormat="1" ht="20.25">
      <c r="A1" s="114" t="str">
        <f>C8</f>
        <v>dk;kZy; iz/kkuk/;kid jktdh; ek/;fed fo|ky; nsok.kh</v>
      </c>
      <c r="B1" s="114"/>
      <c r="C1" s="114"/>
      <c r="D1" s="114"/>
      <c r="E1" s="114"/>
      <c r="F1" s="114"/>
      <c r="G1" s="114"/>
      <c r="H1" s="114"/>
      <c r="I1" s="21"/>
      <c r="J1" s="21"/>
      <c r="K1" s="21"/>
      <c r="L1" s="21"/>
      <c r="M1" s="21"/>
    </row>
    <row r="2" spans="1:13" s="22" customFormat="1" ht="24.75" customHeight="1">
      <c r="A2" s="86"/>
      <c r="B2" s="86"/>
      <c r="C2" s="88"/>
      <c r="D2" s="89">
        <f>'GA1 Plan'!I4</f>
        <v>26380</v>
      </c>
      <c r="E2" s="89"/>
      <c r="F2" s="89"/>
      <c r="G2" s="93" t="s">
        <v>161</v>
      </c>
      <c r="H2" s="86"/>
      <c r="I2" s="21"/>
      <c r="J2" s="21"/>
      <c r="K2" s="21"/>
      <c r="L2" s="21"/>
      <c r="M2" s="21"/>
    </row>
    <row r="3" spans="1:13" s="24" customFormat="1" ht="20.25">
      <c r="A3" s="114" t="s">
        <v>30</v>
      </c>
      <c r="B3" s="114"/>
      <c r="C3" s="114"/>
      <c r="D3" s="114"/>
      <c r="E3" s="114"/>
      <c r="F3" s="114"/>
      <c r="G3" s="114"/>
      <c r="H3" s="114"/>
      <c r="I3" s="23"/>
      <c r="J3" s="23"/>
      <c r="K3" s="23"/>
      <c r="L3" s="23"/>
      <c r="M3" s="23"/>
    </row>
    <row r="4" spans="1:13" s="24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24" customFormat="1" ht="20.25">
      <c r="A5" s="115" t="s">
        <v>57</v>
      </c>
      <c r="B5" s="115"/>
      <c r="C5" s="115"/>
      <c r="D5" s="115"/>
      <c r="E5" s="115"/>
      <c r="F5" s="115"/>
      <c r="G5" s="115"/>
      <c r="H5" s="115"/>
      <c r="I5" s="23"/>
      <c r="J5" s="23"/>
      <c r="K5" s="23"/>
      <c r="L5" s="23"/>
      <c r="M5" s="23"/>
    </row>
    <row r="6" spans="1:13" s="26" customFormat="1" ht="112.5">
      <c r="A6" s="17" t="s">
        <v>31</v>
      </c>
      <c r="B6" s="17" t="s">
        <v>32</v>
      </c>
      <c r="C6" s="17" t="s">
        <v>33</v>
      </c>
      <c r="D6" s="17" t="s">
        <v>206</v>
      </c>
      <c r="E6" s="17" t="s">
        <v>208</v>
      </c>
      <c r="F6" s="17" t="s">
        <v>207</v>
      </c>
      <c r="G6" s="17" t="s">
        <v>58</v>
      </c>
      <c r="H6" s="17" t="s">
        <v>209</v>
      </c>
      <c r="I6" s="25"/>
      <c r="J6" s="25"/>
      <c r="K6" s="25"/>
      <c r="L6" s="25"/>
      <c r="M6" s="25"/>
    </row>
    <row r="7" spans="1:13" s="26" customFormat="1" ht="2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5"/>
      <c r="J7" s="25"/>
      <c r="K7" s="25"/>
      <c r="L7" s="25"/>
      <c r="M7" s="25"/>
    </row>
    <row r="8" spans="1:13" s="26" customFormat="1" ht="111.75" customHeight="1">
      <c r="A8" s="27">
        <v>1</v>
      </c>
      <c r="B8" s="27">
        <v>26380</v>
      </c>
      <c r="C8" s="85" t="str">
        <f>GA2P!A5</f>
        <v>dk;kZy; iz/kkuk/;kid jktdh; ek/;fed fo|ky; nsok.kh</v>
      </c>
      <c r="D8" s="40">
        <v>2650000</v>
      </c>
      <c r="E8" s="50">
        <f>GA2NP!H9</f>
        <v>1479372</v>
      </c>
      <c r="F8" s="50">
        <f>G8-E8</f>
        <v>2825151</v>
      </c>
      <c r="G8" s="50">
        <f>GA2NP!J9</f>
        <v>4304523</v>
      </c>
      <c r="H8" s="50">
        <f>D8-G8</f>
        <v>-1654523</v>
      </c>
      <c r="I8" s="25"/>
      <c r="J8" s="25"/>
      <c r="K8" s="25"/>
      <c r="L8" s="25"/>
      <c r="M8" s="25"/>
    </row>
    <row r="9" spans="1:13" s="26" customFormat="1" ht="2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26" customFormat="1" ht="17.25" customHeight="1">
      <c r="A10" s="116" t="s">
        <v>59</v>
      </c>
      <c r="B10" s="116"/>
      <c r="C10" s="116"/>
      <c r="D10" s="116"/>
      <c r="E10" s="116"/>
      <c r="F10" s="116"/>
      <c r="G10" s="116"/>
      <c r="H10" s="116"/>
      <c r="I10" s="25"/>
      <c r="J10" s="25"/>
      <c r="K10" s="25"/>
      <c r="L10" s="25"/>
      <c r="M10" s="25"/>
    </row>
    <row r="11" spans="1:13" s="26" customFormat="1" ht="16.5" customHeight="1">
      <c r="A11" s="116" t="s">
        <v>60</v>
      </c>
      <c r="B11" s="116"/>
      <c r="C11" s="116"/>
      <c r="D11" s="116"/>
      <c r="E11" s="116"/>
      <c r="F11" s="116"/>
      <c r="G11" s="116"/>
      <c r="H11" s="116"/>
      <c r="I11" s="25"/>
      <c r="J11" s="25"/>
      <c r="K11" s="25"/>
      <c r="L11" s="25"/>
      <c r="M11" s="25"/>
    </row>
    <row r="12" spans="1:13" s="26" customFormat="1" ht="2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6" customFormat="1" ht="2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6" customFormat="1" ht="2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4" customFormat="1" ht="2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24" customFormat="1" ht="2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24" customFormat="1" ht="2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24" customFormat="1" ht="2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24" customFormat="1" ht="2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24" customFormat="1" ht="2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s="24" customFormat="1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24" customFormat="1" ht="2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24" customFormat="1" ht="2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24" customFormat="1" ht="2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24" customFormat="1" ht="2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24" customFormat="1" ht="2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22" customForma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22" customForma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22" customForma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22" customForma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22" customForma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22" customForma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s="22" customForma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22" customForma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22" customForma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s="22" customForma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s="22" customForma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s="22" customForma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s="22" customForma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22" customForma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22" customForma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22" customForma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s="22" customForma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s="22" customForma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22" customForma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22" customForma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s="22" customForma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s="22" customForma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s="22" customForma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s="22" customForma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s="22" customForma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s="22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s="22" customForma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s="22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s="22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s="22" customForma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s="22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s="22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s="22" customForma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s="22" customForma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22" customForma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s="22" customForma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s="22" customForma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s="22" customForma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s="22" customForma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s="22" customForma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s="22" customForma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s="22" customForma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s="22" customForma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s="22" customForma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s="22" customForma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s="22" customForma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22" customForma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s="22" customForma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s="22" customForma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22" customForma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</sheetData>
  <mergeCells count="5">
    <mergeCell ref="A1:H1"/>
    <mergeCell ref="A3:H3"/>
    <mergeCell ref="A5:H5"/>
    <mergeCell ref="A10:H10"/>
    <mergeCell ref="A11:H11"/>
  </mergeCells>
  <printOptions horizontalCentered="1"/>
  <pageMargins left="0.5" right="0.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E5" sqref="E5"/>
    </sheetView>
  </sheetViews>
  <sheetFormatPr defaultRowHeight="12.75"/>
  <cols>
    <col min="1" max="1" width="5.140625" style="5" customWidth="1"/>
    <col min="2" max="2" width="18.85546875" style="5" customWidth="1"/>
    <col min="3" max="3" width="23.28515625" customWidth="1"/>
    <col min="4" max="5" width="22.42578125" customWidth="1"/>
  </cols>
  <sheetData>
    <row r="1" spans="1:10" ht="21.75" customHeight="1">
      <c r="C1" s="79"/>
      <c r="E1" s="91" t="s">
        <v>161</v>
      </c>
    </row>
    <row r="2" spans="1:10" ht="30.75" customHeight="1">
      <c r="A2" s="121" t="str">
        <f>'GA1 Plan'!A4:H4</f>
        <v>dk;kZy; iz/kkuk/;kid jktdh; ek/;fed fo|ky; nsok.kh</v>
      </c>
      <c r="B2" s="121"/>
      <c r="C2" s="121"/>
      <c r="D2" s="121"/>
      <c r="E2" s="91">
        <f>'GA1 NP'!I4</f>
        <v>26380</v>
      </c>
      <c r="F2" s="39"/>
      <c r="G2" s="39"/>
      <c r="H2" s="39"/>
      <c r="I2" s="39"/>
      <c r="J2" s="39"/>
    </row>
    <row r="3" spans="1:10" ht="24" customHeight="1">
      <c r="A3" s="122" t="s">
        <v>177</v>
      </c>
      <c r="B3" s="122"/>
      <c r="C3" s="122"/>
      <c r="D3" s="123" t="s">
        <v>178</v>
      </c>
      <c r="E3" s="123"/>
    </row>
    <row r="4" spans="1:10" ht="25.5" customHeight="1">
      <c r="A4" s="124" t="s">
        <v>83</v>
      </c>
      <c r="B4" s="124"/>
      <c r="C4" s="51" t="s">
        <v>84</v>
      </c>
      <c r="D4" s="51" t="s">
        <v>85</v>
      </c>
      <c r="E4" s="51" t="s">
        <v>86</v>
      </c>
    </row>
    <row r="5" spans="1:10" ht="26.25" customHeight="1">
      <c r="A5" s="124">
        <v>9</v>
      </c>
      <c r="B5" s="124"/>
      <c r="C5" s="51">
        <v>1</v>
      </c>
      <c r="D5" s="51">
        <f>A5-C5</f>
        <v>8</v>
      </c>
      <c r="E5" s="51">
        <v>349</v>
      </c>
    </row>
    <row r="6" spans="1:10" ht="18.75">
      <c r="A6" s="125"/>
      <c r="B6" s="125"/>
      <c r="C6" s="125"/>
      <c r="D6" s="125"/>
      <c r="E6" s="125"/>
    </row>
    <row r="7" spans="1:10" s="7" customFormat="1" ht="37.5">
      <c r="A7" s="17" t="s">
        <v>21</v>
      </c>
      <c r="B7" s="119" t="s">
        <v>22</v>
      </c>
      <c r="C7" s="119"/>
      <c r="D7" s="17" t="s">
        <v>194</v>
      </c>
      <c r="E7" s="17" t="s">
        <v>195</v>
      </c>
    </row>
    <row r="8" spans="1:10" s="7" customFormat="1" ht="18.75">
      <c r="A8" s="119">
        <v>1</v>
      </c>
      <c r="B8" s="118" t="s">
        <v>23</v>
      </c>
      <c r="C8" s="118"/>
      <c r="D8" s="52">
        <f>'GA1 NP'!N13</f>
        <v>264760</v>
      </c>
      <c r="E8" s="53">
        <f>'GA1 NP'!T13</f>
        <v>257040</v>
      </c>
    </row>
    <row r="9" spans="1:10" s="7" customFormat="1" ht="18.75">
      <c r="A9" s="119"/>
      <c r="B9" s="118" t="s">
        <v>24</v>
      </c>
      <c r="C9" s="118"/>
      <c r="D9" s="52">
        <f>'GA1 NP'!N25</f>
        <v>1470840</v>
      </c>
      <c r="E9" s="53">
        <f>'GA1 NP'!T25</f>
        <v>1457200</v>
      </c>
    </row>
    <row r="10" spans="1:10" s="7" customFormat="1" ht="18.75">
      <c r="A10" s="119"/>
      <c r="B10" s="120" t="s">
        <v>81</v>
      </c>
      <c r="C10" s="120"/>
      <c r="D10" s="54">
        <f>SUM(D8:D9)</f>
        <v>1735600</v>
      </c>
      <c r="E10" s="54">
        <f>SUM(E8:E9)</f>
        <v>1714240</v>
      </c>
    </row>
    <row r="11" spans="1:10" s="7" customFormat="1" ht="18.75">
      <c r="A11" s="17">
        <v>2</v>
      </c>
      <c r="B11" s="118" t="s">
        <v>132</v>
      </c>
      <c r="C11" s="118"/>
      <c r="D11" s="52">
        <f>'GA1 NP'!N27</f>
        <v>2169500</v>
      </c>
      <c r="E11" s="53">
        <f>'GA1 NP'!T27</f>
        <v>2142800</v>
      </c>
    </row>
    <row r="12" spans="1:10" s="7" customFormat="1" ht="18.75" customHeight="1">
      <c r="A12" s="17">
        <v>3</v>
      </c>
      <c r="B12" s="118" t="s">
        <v>197</v>
      </c>
      <c r="C12" s="118"/>
      <c r="D12" s="52">
        <f>'GA1 NP'!N28</f>
        <v>0</v>
      </c>
      <c r="E12" s="53">
        <f>'GA1 NP'!T28</f>
        <v>17132</v>
      </c>
    </row>
    <row r="13" spans="1:10" s="7" customFormat="1" ht="18.75">
      <c r="A13" s="17">
        <v>4</v>
      </c>
      <c r="B13" s="118" t="s">
        <v>87</v>
      </c>
      <c r="C13" s="118"/>
      <c r="D13" s="52">
        <f>'GA1 NP'!N33</f>
        <v>0</v>
      </c>
      <c r="E13" s="53">
        <f>'GA1 NP'!T33</f>
        <v>60158</v>
      </c>
    </row>
    <row r="14" spans="1:10" s="7" customFormat="1" ht="18.75">
      <c r="A14" s="17">
        <v>5</v>
      </c>
      <c r="B14" s="118" t="s">
        <v>82</v>
      </c>
      <c r="C14" s="118"/>
      <c r="D14" s="52">
        <f>'GA1 NP'!N29</f>
        <v>173560</v>
      </c>
      <c r="E14" s="53">
        <f>'GA1 NP'!T29</f>
        <v>171424</v>
      </c>
    </row>
    <row r="15" spans="1:10" s="7" customFormat="1" ht="18.75">
      <c r="A15" s="17">
        <v>6</v>
      </c>
      <c r="B15" s="118" t="s">
        <v>88</v>
      </c>
      <c r="C15" s="118"/>
      <c r="D15" s="52">
        <f>'GA1 NP'!N32</f>
        <v>20322</v>
      </c>
      <c r="E15" s="53">
        <f>'GA1 NP'!T32</f>
        <v>20322</v>
      </c>
    </row>
    <row r="16" spans="1:10" s="7" customFormat="1" ht="36" customHeight="1">
      <c r="A16" s="17">
        <v>7</v>
      </c>
      <c r="B16" s="118" t="s">
        <v>71</v>
      </c>
      <c r="C16" s="118"/>
      <c r="D16" s="52">
        <f>'GA1 NP'!N34</f>
        <v>0</v>
      </c>
      <c r="E16" s="53">
        <f>'GA1 NP'!T34</f>
        <v>0</v>
      </c>
    </row>
    <row r="17" spans="1:5" s="7" customFormat="1" ht="18.75">
      <c r="A17" s="17">
        <v>8</v>
      </c>
      <c r="B17" s="118" t="s">
        <v>72</v>
      </c>
      <c r="C17" s="118"/>
      <c r="D17" s="52">
        <v>0</v>
      </c>
      <c r="E17" s="52">
        <v>0</v>
      </c>
    </row>
    <row r="18" spans="1:5" s="7" customFormat="1" ht="18.75">
      <c r="A18" s="17">
        <v>9</v>
      </c>
      <c r="B18" s="118" t="s">
        <v>80</v>
      </c>
      <c r="C18" s="118"/>
      <c r="D18" s="52">
        <f>'GA1 NP'!N36</f>
        <v>0</v>
      </c>
      <c r="E18" s="53">
        <f>'GA1 NP'!T36</f>
        <v>0</v>
      </c>
    </row>
    <row r="19" spans="1:5" s="7" customFormat="1" ht="18.75">
      <c r="A19" s="17">
        <v>10</v>
      </c>
      <c r="B19" s="118" t="s">
        <v>27</v>
      </c>
      <c r="C19" s="118"/>
      <c r="D19" s="52">
        <v>0</v>
      </c>
      <c r="E19" s="52">
        <v>0</v>
      </c>
    </row>
    <row r="20" spans="1:5" s="7" customFormat="1" ht="18.75">
      <c r="A20" s="17">
        <v>11</v>
      </c>
      <c r="B20" s="118" t="s">
        <v>26</v>
      </c>
      <c r="C20" s="118"/>
      <c r="D20" s="52">
        <v>0</v>
      </c>
      <c r="E20" s="52">
        <v>0</v>
      </c>
    </row>
    <row r="21" spans="1:5" s="7" customFormat="1" ht="18.75">
      <c r="A21" s="17">
        <v>12</v>
      </c>
      <c r="B21" s="118" t="s">
        <v>25</v>
      </c>
      <c r="C21" s="118"/>
      <c r="D21" s="52">
        <f>'GA1 NP'!N30</f>
        <v>159503</v>
      </c>
      <c r="E21" s="53">
        <f>'GA1 NP'!T30</f>
        <v>178447</v>
      </c>
    </row>
    <row r="22" spans="1:5" s="7" customFormat="1" ht="18.75">
      <c r="A22" s="17">
        <v>13</v>
      </c>
      <c r="B22" s="118" t="s">
        <v>73</v>
      </c>
      <c r="C22" s="118"/>
      <c r="D22" s="52">
        <f>'GA1 NP'!N31</f>
        <v>0</v>
      </c>
      <c r="E22" s="53">
        <f>'GA1 NP'!T31</f>
        <v>0</v>
      </c>
    </row>
    <row r="23" spans="1:5" s="7" customFormat="1" ht="18.75">
      <c r="A23" s="17">
        <v>14</v>
      </c>
      <c r="B23" s="118" t="s">
        <v>134</v>
      </c>
      <c r="C23" s="118"/>
      <c r="D23" s="52">
        <f>'GA1 NP'!N35</f>
        <v>0</v>
      </c>
      <c r="E23" s="53">
        <f>'GA1 NP'!T35</f>
        <v>0</v>
      </c>
    </row>
    <row r="24" spans="1:5" s="7" customFormat="1" ht="18.75">
      <c r="A24" s="17">
        <v>15</v>
      </c>
      <c r="B24" s="117" t="s">
        <v>90</v>
      </c>
      <c r="C24" s="117"/>
      <c r="D24" s="54">
        <f>SUM(D11:D23)</f>
        <v>2522885</v>
      </c>
      <c r="E24" s="54">
        <f>SUM(E11:E23)</f>
        <v>2590283</v>
      </c>
    </row>
    <row r="25" spans="1:5" s="7" customFormat="1" ht="18.75">
      <c r="A25" s="17">
        <v>16</v>
      </c>
      <c r="B25" s="117" t="s">
        <v>91</v>
      </c>
      <c r="C25" s="117"/>
      <c r="D25" s="55">
        <f>D10+D24</f>
        <v>4258485</v>
      </c>
      <c r="E25" s="55">
        <f>E10+E24</f>
        <v>4304523</v>
      </c>
    </row>
    <row r="26" spans="1:5" s="7" customFormat="1" ht="18.75">
      <c r="A26" s="17">
        <v>17</v>
      </c>
      <c r="B26" s="118" t="s">
        <v>75</v>
      </c>
      <c r="C26" s="118"/>
      <c r="D26" s="52">
        <f>GA2NP!K10</f>
        <v>2000</v>
      </c>
      <c r="E26" s="52">
        <f>GA2NP!J10</f>
        <v>3000</v>
      </c>
    </row>
    <row r="27" spans="1:5" s="7" customFormat="1" ht="18.75">
      <c r="A27" s="17">
        <v>18</v>
      </c>
      <c r="B27" s="118" t="s">
        <v>28</v>
      </c>
      <c r="C27" s="118"/>
      <c r="D27" s="52">
        <f>GA2NP!K11</f>
        <v>0</v>
      </c>
      <c r="E27" s="52">
        <f>GA2NP!J11</f>
        <v>0</v>
      </c>
    </row>
    <row r="28" spans="1:5" s="7" customFormat="1" ht="18.75">
      <c r="A28" s="17">
        <v>19</v>
      </c>
      <c r="B28" s="117" t="s">
        <v>92</v>
      </c>
      <c r="C28" s="117"/>
      <c r="D28" s="54">
        <f>SUM(D26:D27)</f>
        <v>2000</v>
      </c>
      <c r="E28" s="54">
        <f>SUM(E26:E27)</f>
        <v>3000</v>
      </c>
    </row>
    <row r="29" spans="1:5" s="7" customFormat="1" ht="18.75">
      <c r="A29" s="17">
        <v>20</v>
      </c>
      <c r="B29" s="118" t="s">
        <v>29</v>
      </c>
      <c r="C29" s="118"/>
      <c r="D29" s="52">
        <f>GA2NP!K12</f>
        <v>3000</v>
      </c>
      <c r="E29" s="52">
        <f>GA2NP!J12</f>
        <v>2500</v>
      </c>
    </row>
    <row r="30" spans="1:5" s="7" customFormat="1" ht="18.75">
      <c r="A30" s="17">
        <v>21</v>
      </c>
      <c r="B30" s="118" t="s">
        <v>157</v>
      </c>
      <c r="C30" s="118"/>
      <c r="D30" s="52">
        <f>GA2NP!K13</f>
        <v>0</v>
      </c>
      <c r="E30" s="52">
        <f>GA2NP!J13</f>
        <v>0</v>
      </c>
    </row>
    <row r="31" spans="1:5" s="7" customFormat="1" ht="18.75">
      <c r="A31" s="17">
        <v>22</v>
      </c>
      <c r="B31" s="118" t="s">
        <v>76</v>
      </c>
      <c r="C31" s="118"/>
      <c r="D31" s="52">
        <f>GA2NP!K15</f>
        <v>3000</v>
      </c>
      <c r="E31" s="52">
        <f>GA2NP!J15</f>
        <v>2500</v>
      </c>
    </row>
    <row r="32" spans="1:5" s="7" customFormat="1" ht="18.75">
      <c r="A32" s="17">
        <v>23</v>
      </c>
      <c r="B32" s="118" t="s">
        <v>77</v>
      </c>
      <c r="C32" s="118"/>
      <c r="D32" s="52">
        <f>GA2NP!K16</f>
        <v>0</v>
      </c>
      <c r="E32" s="52">
        <f>GA2NP!J16</f>
        <v>0</v>
      </c>
    </row>
    <row r="33" spans="1:5" s="7" customFormat="1" ht="18.75">
      <c r="A33" s="17">
        <v>24</v>
      </c>
      <c r="B33" s="118" t="s">
        <v>78</v>
      </c>
      <c r="C33" s="118"/>
      <c r="D33" s="52">
        <f>GA2NP!K17</f>
        <v>0</v>
      </c>
      <c r="E33" s="52">
        <f>GA2NP!J17</f>
        <v>0</v>
      </c>
    </row>
    <row r="34" spans="1:5" s="7" customFormat="1" ht="18.75">
      <c r="A34" s="17">
        <v>25</v>
      </c>
      <c r="B34" s="118" t="s">
        <v>79</v>
      </c>
      <c r="C34" s="118"/>
      <c r="D34" s="52">
        <f>GA2NP!K18</f>
        <v>2000</v>
      </c>
      <c r="E34" s="52">
        <f>GA2NP!J18</f>
        <v>1500</v>
      </c>
    </row>
    <row r="35" spans="1:5" ht="18.75">
      <c r="A35" s="17">
        <v>26</v>
      </c>
      <c r="B35" s="117" t="s">
        <v>93</v>
      </c>
      <c r="C35" s="117"/>
      <c r="D35" s="54">
        <f>SUM(D29:D34)</f>
        <v>8000</v>
      </c>
      <c r="E35" s="54">
        <f>SUM(E29:E34)</f>
        <v>6500</v>
      </c>
    </row>
    <row r="36" spans="1:5" ht="18.75">
      <c r="A36" s="17"/>
      <c r="B36" s="117" t="s">
        <v>94</v>
      </c>
      <c r="C36" s="117"/>
      <c r="D36" s="55">
        <f>D25+D28+D35</f>
        <v>4268485</v>
      </c>
      <c r="E36" s="55">
        <f>E25+E28+E35</f>
        <v>4314023</v>
      </c>
    </row>
    <row r="40" spans="1:5" ht="15.75">
      <c r="D40" s="102" t="s">
        <v>89</v>
      </c>
      <c r="E40" s="102"/>
    </row>
  </sheetData>
  <mergeCells count="38">
    <mergeCell ref="A2:D2"/>
    <mergeCell ref="A3:C3"/>
    <mergeCell ref="D3:E3"/>
    <mergeCell ref="A4:B4"/>
    <mergeCell ref="A5:B5"/>
    <mergeCell ref="A6:E6"/>
    <mergeCell ref="B7:C7"/>
    <mergeCell ref="A8:A1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D40:E40"/>
    <mergeCell ref="B30:C30"/>
    <mergeCell ref="B31:C31"/>
    <mergeCell ref="B32:C32"/>
    <mergeCell ref="B33:C33"/>
    <mergeCell ref="B34:C34"/>
    <mergeCell ref="B35:C35"/>
  </mergeCells>
  <printOptions horizontalCentered="1"/>
  <pageMargins left="0.75" right="0.5" top="0.5" bottom="0.5" header="0.5" footer="0.19"/>
  <pageSetup paperSize="9" scale="9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K7" sqref="K7"/>
    </sheetView>
  </sheetViews>
  <sheetFormatPr defaultRowHeight="12.75"/>
  <cols>
    <col min="1" max="1" width="5.140625" style="5" customWidth="1"/>
    <col min="2" max="2" width="18.85546875" style="5" customWidth="1"/>
    <col min="3" max="3" width="23.28515625" customWidth="1"/>
    <col min="4" max="5" width="22.42578125" customWidth="1"/>
  </cols>
  <sheetData>
    <row r="1" spans="1:10" ht="21.75" customHeight="1">
      <c r="C1" s="79"/>
      <c r="E1" s="80" t="str">
        <f>'GA1 Plan'!L4</f>
        <v>PLAN</v>
      </c>
    </row>
    <row r="2" spans="1:10" ht="30.75" customHeight="1">
      <c r="A2" s="121" t="str">
        <f>'GA1 Plan'!A4:H4</f>
        <v>dk;kZy; iz/kkuk/;kid jktdh; ek/;fed fo|ky; nsok.kh</v>
      </c>
      <c r="B2" s="121"/>
      <c r="C2" s="121"/>
      <c r="D2" s="121"/>
      <c r="E2" s="76">
        <f>'GA1 Plan'!I4</f>
        <v>26380</v>
      </c>
      <c r="F2" s="39"/>
      <c r="G2" s="39"/>
      <c r="H2" s="39"/>
      <c r="I2" s="39"/>
      <c r="J2" s="39"/>
    </row>
    <row r="3" spans="1:10" ht="24" customHeight="1">
      <c r="A3" s="122" t="s">
        <v>177</v>
      </c>
      <c r="B3" s="122"/>
      <c r="C3" s="122"/>
      <c r="D3" s="123" t="s">
        <v>178</v>
      </c>
      <c r="E3" s="123"/>
    </row>
    <row r="4" spans="1:10" ht="25.5" customHeight="1">
      <c r="A4" s="124" t="s">
        <v>83</v>
      </c>
      <c r="B4" s="124"/>
      <c r="C4" s="51" t="s">
        <v>84</v>
      </c>
      <c r="D4" s="51" t="s">
        <v>85</v>
      </c>
      <c r="E4" s="51" t="s">
        <v>86</v>
      </c>
    </row>
    <row r="5" spans="1:10" ht="26.25" customHeight="1">
      <c r="A5" s="124">
        <v>7</v>
      </c>
      <c r="B5" s="124"/>
      <c r="C5" s="51">
        <v>1</v>
      </c>
      <c r="D5" s="51">
        <f>A5-C5</f>
        <v>6</v>
      </c>
      <c r="E5" s="51">
        <v>349</v>
      </c>
    </row>
    <row r="6" spans="1:10" ht="18.75">
      <c r="A6" s="125"/>
      <c r="B6" s="125"/>
      <c r="C6" s="125"/>
      <c r="D6" s="125"/>
      <c r="E6" s="125"/>
    </row>
    <row r="7" spans="1:10" s="7" customFormat="1" ht="37.5">
      <c r="A7" s="17" t="s">
        <v>21</v>
      </c>
      <c r="B7" s="119" t="s">
        <v>22</v>
      </c>
      <c r="C7" s="119"/>
      <c r="D7" s="17" t="s">
        <v>194</v>
      </c>
      <c r="E7" s="17" t="s">
        <v>195</v>
      </c>
    </row>
    <row r="8" spans="1:10" s="7" customFormat="1" ht="18.75">
      <c r="A8" s="119">
        <v>1</v>
      </c>
      <c r="B8" s="118" t="s">
        <v>23</v>
      </c>
      <c r="C8" s="118"/>
      <c r="D8" s="52">
        <f>'GA1 Plan'!N13</f>
        <v>0</v>
      </c>
      <c r="E8" s="53">
        <f>'GA1 Plan'!T13</f>
        <v>0</v>
      </c>
    </row>
    <row r="9" spans="1:10" s="7" customFormat="1" ht="18.75">
      <c r="A9" s="119"/>
      <c r="B9" s="118" t="s">
        <v>24</v>
      </c>
      <c r="C9" s="118"/>
      <c r="D9" s="52">
        <f>'GA1 Plan'!N24</f>
        <v>1295600</v>
      </c>
      <c r="E9" s="53">
        <f>'GA1 Plan'!T24</f>
        <v>1255920</v>
      </c>
    </row>
    <row r="10" spans="1:10" s="7" customFormat="1" ht="18.75">
      <c r="A10" s="119"/>
      <c r="B10" s="120" t="s">
        <v>81</v>
      </c>
      <c r="C10" s="120"/>
      <c r="D10" s="54">
        <f>SUM(D8:D9)</f>
        <v>1295600</v>
      </c>
      <c r="E10" s="54">
        <f>SUM(E8:E9)</f>
        <v>1255920</v>
      </c>
    </row>
    <row r="11" spans="1:10" s="7" customFormat="1" ht="18.75">
      <c r="A11" s="17">
        <v>2</v>
      </c>
      <c r="B11" s="118" t="s">
        <v>196</v>
      </c>
      <c r="C11" s="118"/>
      <c r="D11" s="52">
        <f>'GA1 Plan'!N26</f>
        <v>1619500</v>
      </c>
      <c r="E11" s="53">
        <f>'GA1 Plan'!T26</f>
        <v>1569900</v>
      </c>
    </row>
    <row r="12" spans="1:10" s="7" customFormat="1" ht="18.75">
      <c r="A12" s="17">
        <v>3</v>
      </c>
      <c r="B12" s="118" t="s">
        <v>197</v>
      </c>
      <c r="C12" s="118"/>
      <c r="D12" s="52">
        <f>'GA1 Plan'!N30</f>
        <v>0</v>
      </c>
      <c r="E12" s="52">
        <f>'GA1 Plan'!T27</f>
        <v>12282</v>
      </c>
    </row>
    <row r="13" spans="1:10" s="7" customFormat="1" ht="18.75">
      <c r="A13" s="17">
        <v>4</v>
      </c>
      <c r="B13" s="118" t="s">
        <v>87</v>
      </c>
      <c r="C13" s="118"/>
      <c r="D13" s="52">
        <f>'GA1 Plan'!N32</f>
        <v>0</v>
      </c>
      <c r="E13" s="52">
        <f>'GA1 Plan'!T32</f>
        <v>3031</v>
      </c>
    </row>
    <row r="14" spans="1:10" s="7" customFormat="1" ht="18.75">
      <c r="A14" s="17">
        <v>5</v>
      </c>
      <c r="B14" s="118" t="s">
        <v>82</v>
      </c>
      <c r="C14" s="118"/>
      <c r="D14" s="52">
        <f>'GA1 Plan'!N28</f>
        <v>129560</v>
      </c>
      <c r="E14" s="52">
        <f>'GA1 Plan'!T28</f>
        <v>125592</v>
      </c>
    </row>
    <row r="15" spans="1:10" s="7" customFormat="1" ht="18.75">
      <c r="A15" s="17">
        <v>6</v>
      </c>
      <c r="B15" s="118" t="s">
        <v>88</v>
      </c>
      <c r="C15" s="118"/>
      <c r="D15" s="52">
        <f>'GA1 Plan'!N31</f>
        <v>16935</v>
      </c>
      <c r="E15" s="52">
        <f>'GA1 Plan'!T31</f>
        <v>16935</v>
      </c>
    </row>
    <row r="16" spans="1:10" s="7" customFormat="1" ht="36" customHeight="1">
      <c r="A16" s="17">
        <v>7</v>
      </c>
      <c r="B16" s="118" t="s">
        <v>71</v>
      </c>
      <c r="C16" s="118"/>
      <c r="D16" s="52">
        <f>'GA1 Plan'!N32</f>
        <v>0</v>
      </c>
      <c r="E16" s="52">
        <f>'GA1 Plan'!T33</f>
        <v>0</v>
      </c>
    </row>
    <row r="17" spans="1:5" s="7" customFormat="1" ht="18.75">
      <c r="A17" s="17">
        <v>8</v>
      </c>
      <c r="B17" s="118" t="s">
        <v>72</v>
      </c>
      <c r="C17" s="118"/>
      <c r="D17" s="52">
        <v>0</v>
      </c>
      <c r="E17" s="52">
        <v>0</v>
      </c>
    </row>
    <row r="18" spans="1:5" s="7" customFormat="1" ht="18.75">
      <c r="A18" s="17">
        <v>9</v>
      </c>
      <c r="B18" s="118" t="s">
        <v>80</v>
      </c>
      <c r="C18" s="118"/>
      <c r="D18" s="52">
        <f>'GA1 Plan'!N35</f>
        <v>1800</v>
      </c>
      <c r="E18" s="53">
        <f>'GA1 Plan'!T35</f>
        <v>1800</v>
      </c>
    </row>
    <row r="19" spans="1:5" s="7" customFormat="1" ht="18.75">
      <c r="A19" s="17">
        <v>10</v>
      </c>
      <c r="B19" s="118" t="s">
        <v>27</v>
      </c>
      <c r="C19" s="118"/>
      <c r="D19" s="52">
        <v>0</v>
      </c>
      <c r="E19" s="52">
        <v>0</v>
      </c>
    </row>
    <row r="20" spans="1:5" s="7" customFormat="1" ht="18.75">
      <c r="A20" s="17">
        <v>11</v>
      </c>
      <c r="B20" s="118" t="s">
        <v>26</v>
      </c>
      <c r="C20" s="118"/>
      <c r="D20" s="52">
        <v>0</v>
      </c>
      <c r="E20" s="52">
        <v>0</v>
      </c>
    </row>
    <row r="21" spans="1:5" s="7" customFormat="1" ht="18.75">
      <c r="A21" s="17">
        <v>12</v>
      </c>
      <c r="B21" s="118" t="s">
        <v>25</v>
      </c>
      <c r="C21" s="118"/>
      <c r="D21" s="52">
        <f>'GA1 Plan'!N29</f>
        <v>119070</v>
      </c>
      <c r="E21" s="52">
        <f>'GA1 Plan'!T29</f>
        <v>117483</v>
      </c>
    </row>
    <row r="22" spans="1:5" s="7" customFormat="1" ht="18.75">
      <c r="A22" s="17">
        <v>13</v>
      </c>
      <c r="B22" s="118" t="s">
        <v>73</v>
      </c>
      <c r="C22" s="118"/>
      <c r="D22" s="52">
        <f>'GA1 Plan'!N30</f>
        <v>0</v>
      </c>
      <c r="E22" s="53">
        <f>'GA1 Plan'!T30</f>
        <v>0</v>
      </c>
    </row>
    <row r="23" spans="1:5" s="7" customFormat="1" ht="18.75">
      <c r="A23" s="17">
        <v>14</v>
      </c>
      <c r="B23" s="118" t="s">
        <v>74</v>
      </c>
      <c r="C23" s="118"/>
      <c r="D23" s="52">
        <f>'GA1 Plan'!N34</f>
        <v>0</v>
      </c>
      <c r="E23" s="53">
        <f>'GA1 Plan'!T34</f>
        <v>0</v>
      </c>
    </row>
    <row r="24" spans="1:5" s="7" customFormat="1" ht="18.75">
      <c r="A24" s="17">
        <v>15</v>
      </c>
      <c r="B24" s="117" t="s">
        <v>90</v>
      </c>
      <c r="C24" s="117"/>
      <c r="D24" s="54">
        <f>SUM(D11:D23)</f>
        <v>1886865</v>
      </c>
      <c r="E24" s="54">
        <f>SUM(E11:E23)</f>
        <v>1847023</v>
      </c>
    </row>
    <row r="25" spans="1:5" s="7" customFormat="1" ht="18.75">
      <c r="A25" s="17">
        <v>16</v>
      </c>
      <c r="B25" s="117" t="s">
        <v>91</v>
      </c>
      <c r="C25" s="117"/>
      <c r="D25" s="55">
        <f>D10+D24</f>
        <v>3182465</v>
      </c>
      <c r="E25" s="55">
        <f>E10+E24</f>
        <v>3102943</v>
      </c>
    </row>
    <row r="26" spans="1:5" s="7" customFormat="1" ht="18.75">
      <c r="A26" s="17">
        <v>17</v>
      </c>
      <c r="B26" s="118" t="s">
        <v>198</v>
      </c>
      <c r="C26" s="118"/>
      <c r="D26" s="52">
        <v>0</v>
      </c>
      <c r="E26" s="52">
        <v>0</v>
      </c>
    </row>
    <row r="27" spans="1:5" s="7" customFormat="1" ht="18.75">
      <c r="A27" s="17">
        <v>18</v>
      </c>
      <c r="B27" s="118" t="s">
        <v>28</v>
      </c>
      <c r="C27" s="118"/>
      <c r="D27" s="52">
        <v>0</v>
      </c>
      <c r="E27" s="52">
        <v>0</v>
      </c>
    </row>
    <row r="28" spans="1:5" s="7" customFormat="1" ht="18.75">
      <c r="A28" s="17">
        <v>19</v>
      </c>
      <c r="B28" s="117" t="s">
        <v>92</v>
      </c>
      <c r="C28" s="117"/>
      <c r="D28" s="54">
        <f>SUM(D26:D27)</f>
        <v>0</v>
      </c>
      <c r="E28" s="54">
        <f>SUM(E26:E27)</f>
        <v>0</v>
      </c>
    </row>
    <row r="29" spans="1:5" s="7" customFormat="1" ht="18.75">
      <c r="A29" s="17">
        <v>20</v>
      </c>
      <c r="B29" s="118" t="s">
        <v>29</v>
      </c>
      <c r="C29" s="118"/>
      <c r="D29" s="52">
        <v>0</v>
      </c>
      <c r="E29" s="52">
        <v>0</v>
      </c>
    </row>
    <row r="30" spans="1:5" s="7" customFormat="1" ht="18.75">
      <c r="A30" s="17">
        <v>21</v>
      </c>
      <c r="B30" s="118" t="s">
        <v>157</v>
      </c>
      <c r="C30" s="118"/>
      <c r="D30" s="52">
        <v>0</v>
      </c>
      <c r="E30" s="52">
        <v>0</v>
      </c>
    </row>
    <row r="31" spans="1:5" s="7" customFormat="1" ht="18.75">
      <c r="A31" s="17">
        <v>22</v>
      </c>
      <c r="B31" s="118" t="s">
        <v>76</v>
      </c>
      <c r="C31" s="118"/>
      <c r="D31" s="52">
        <v>0</v>
      </c>
      <c r="E31" s="52">
        <v>0</v>
      </c>
    </row>
    <row r="32" spans="1:5" s="7" customFormat="1" ht="18.75">
      <c r="A32" s="17">
        <v>23</v>
      </c>
      <c r="B32" s="118" t="s">
        <v>77</v>
      </c>
      <c r="C32" s="118"/>
      <c r="D32" s="52">
        <v>0</v>
      </c>
      <c r="E32" s="52">
        <v>0</v>
      </c>
    </row>
    <row r="33" spans="1:5" s="7" customFormat="1" ht="18.75">
      <c r="A33" s="17">
        <v>24</v>
      </c>
      <c r="B33" s="118" t="s">
        <v>78</v>
      </c>
      <c r="C33" s="118"/>
      <c r="D33" s="52">
        <f>GA2P!K17</f>
        <v>1650</v>
      </c>
      <c r="E33" s="52">
        <f>GA2P!J17</f>
        <v>1650</v>
      </c>
    </row>
    <row r="34" spans="1:5" s="7" customFormat="1" ht="18.75">
      <c r="A34" s="17">
        <v>25</v>
      </c>
      <c r="B34" s="118" t="s">
        <v>79</v>
      </c>
      <c r="C34" s="118"/>
      <c r="D34" s="52">
        <v>0</v>
      </c>
      <c r="E34" s="52">
        <v>0</v>
      </c>
    </row>
    <row r="35" spans="1:5" ht="18.75">
      <c r="A35" s="17">
        <v>26</v>
      </c>
      <c r="B35" s="117" t="s">
        <v>93</v>
      </c>
      <c r="C35" s="117"/>
      <c r="D35" s="54">
        <f>SUM(D29:D34)</f>
        <v>1650</v>
      </c>
      <c r="E35" s="54">
        <f>SUM(E29:E34)</f>
        <v>1650</v>
      </c>
    </row>
    <row r="36" spans="1:5" ht="18.75">
      <c r="A36" s="17"/>
      <c r="B36" s="117" t="s">
        <v>94</v>
      </c>
      <c r="C36" s="117"/>
      <c r="D36" s="55">
        <f>D25+D28+D35</f>
        <v>3184115</v>
      </c>
      <c r="E36" s="55">
        <f>E25+E28+E35</f>
        <v>3104593</v>
      </c>
    </row>
    <row r="40" spans="1:5" ht="15.75">
      <c r="D40" s="102" t="s">
        <v>89</v>
      </c>
      <c r="E40" s="102"/>
    </row>
  </sheetData>
  <mergeCells count="38">
    <mergeCell ref="A8:A10"/>
    <mergeCell ref="B8:C8"/>
    <mergeCell ref="B7:C7"/>
    <mergeCell ref="B10:C10"/>
    <mergeCell ref="B9:C9"/>
    <mergeCell ref="A2:D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D40:E40"/>
    <mergeCell ref="B35:C35"/>
    <mergeCell ref="B36:C36"/>
    <mergeCell ref="D3:E3"/>
    <mergeCell ref="A3:C3"/>
    <mergeCell ref="A4:B4"/>
    <mergeCell ref="A5:B5"/>
    <mergeCell ref="A6:E6"/>
    <mergeCell ref="B29:C29"/>
    <mergeCell ref="B30:C30"/>
  </mergeCells>
  <phoneticPr fontId="3" type="noConversion"/>
  <printOptions horizontalCentered="1"/>
  <pageMargins left="0.75" right="0.5" top="0.5" bottom="0.5" header="0.5" footer="0.19"/>
  <pageSetup paperSize="9" scale="9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topLeftCell="A10" workbookViewId="0">
      <selection activeCell="G20" sqref="G20"/>
    </sheetView>
  </sheetViews>
  <sheetFormatPr defaultRowHeight="12.75"/>
  <cols>
    <col min="1" max="1" width="3.85546875" customWidth="1"/>
    <col min="2" max="2" width="16.85546875" customWidth="1"/>
    <col min="3" max="3" width="3.28515625" customWidth="1"/>
    <col min="4" max="4" width="18" customWidth="1"/>
    <col min="5" max="5" width="7.42578125" customWidth="1"/>
    <col min="6" max="6" width="5.42578125" customWidth="1"/>
    <col min="7" max="7" width="6.140625" customWidth="1"/>
    <col min="8" max="8" width="4.85546875" customWidth="1"/>
    <col min="9" max="9" width="7" customWidth="1"/>
    <col min="10" max="10" width="6.85546875" customWidth="1"/>
    <col min="11" max="11" width="5.85546875" customWidth="1"/>
    <col min="12" max="12" width="7" customWidth="1"/>
    <col min="13" max="13" width="6.85546875" customWidth="1"/>
    <col min="14" max="14" width="9.140625" customWidth="1"/>
    <col min="15" max="15" width="7" customWidth="1"/>
    <col min="16" max="16" width="6" customWidth="1"/>
    <col min="17" max="17" width="7.140625" customWidth="1"/>
    <col min="18" max="18" width="8.7109375" customWidth="1"/>
    <col min="19" max="19" width="8.42578125" customWidth="1"/>
    <col min="20" max="20" width="9.42578125" customWidth="1"/>
    <col min="21" max="21" width="8.85546875" customWidth="1"/>
    <col min="23" max="23" width="5.5703125" customWidth="1"/>
  </cols>
  <sheetData>
    <row r="1" spans="1:23" ht="18.75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8.75">
      <c r="A2" s="133" t="s">
        <v>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8.75">
      <c r="A3" s="133" t="s">
        <v>62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20.25">
      <c r="A4" s="126" t="s">
        <v>133</v>
      </c>
      <c r="B4" s="126"/>
      <c r="C4" s="126"/>
      <c r="D4" s="126"/>
      <c r="E4" s="126"/>
      <c r="F4" s="126"/>
      <c r="G4" s="126"/>
      <c r="H4" s="126"/>
      <c r="I4" s="87">
        <v>26380</v>
      </c>
      <c r="J4" s="87"/>
      <c r="K4" s="75"/>
      <c r="L4" s="75" t="s">
        <v>159</v>
      </c>
      <c r="M4" s="75"/>
      <c r="N4" s="30"/>
      <c r="O4" s="30"/>
      <c r="P4" s="30"/>
      <c r="Q4" s="30"/>
      <c r="R4" s="30"/>
      <c r="S4" s="30"/>
      <c r="T4" s="30"/>
      <c r="U4" s="31"/>
      <c r="V4" s="31"/>
      <c r="W4" s="31"/>
    </row>
    <row r="5" spans="1:23" ht="18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39"/>
      <c r="T5" s="39"/>
      <c r="U5" s="39"/>
      <c r="V5" s="39"/>
      <c r="W5" s="39"/>
    </row>
    <row r="6" spans="1:23" ht="30.75" customHeight="1">
      <c r="A6" s="132" t="s">
        <v>0</v>
      </c>
      <c r="B6" s="132" t="s">
        <v>1</v>
      </c>
      <c r="C6" s="99" t="s">
        <v>46</v>
      </c>
      <c r="D6" s="132" t="s">
        <v>106</v>
      </c>
      <c r="E6" s="132" t="s">
        <v>2</v>
      </c>
      <c r="F6" s="132" t="s">
        <v>16</v>
      </c>
      <c r="G6" s="132"/>
      <c r="H6" s="132"/>
      <c r="I6" s="132" t="s">
        <v>167</v>
      </c>
      <c r="J6" s="132" t="s">
        <v>43</v>
      </c>
      <c r="K6" s="132" t="s">
        <v>14</v>
      </c>
      <c r="L6" s="132"/>
      <c r="M6" s="132"/>
      <c r="N6" s="132" t="s">
        <v>169</v>
      </c>
      <c r="O6" s="132" t="s">
        <v>170</v>
      </c>
      <c r="P6" s="132"/>
      <c r="Q6" s="132"/>
      <c r="R6" s="132" t="s">
        <v>171</v>
      </c>
      <c r="S6" s="132" t="s">
        <v>172</v>
      </c>
      <c r="T6" s="132" t="s">
        <v>191</v>
      </c>
      <c r="U6" s="132" t="s">
        <v>36</v>
      </c>
      <c r="V6" s="132" t="s">
        <v>20</v>
      </c>
      <c r="W6" s="132" t="s">
        <v>15</v>
      </c>
    </row>
    <row r="7" spans="1:23" ht="76.5" customHeight="1">
      <c r="A7" s="132"/>
      <c r="B7" s="132"/>
      <c r="C7" s="99"/>
      <c r="D7" s="132"/>
      <c r="E7" s="132"/>
      <c r="F7" s="61" t="s">
        <v>13</v>
      </c>
      <c r="G7" s="61" t="s">
        <v>3</v>
      </c>
      <c r="H7" s="61" t="s">
        <v>4</v>
      </c>
      <c r="I7" s="132"/>
      <c r="J7" s="132"/>
      <c r="K7" s="61" t="s">
        <v>44</v>
      </c>
      <c r="L7" s="61" t="s">
        <v>168</v>
      </c>
      <c r="M7" s="61" t="s">
        <v>107</v>
      </c>
      <c r="N7" s="132"/>
      <c r="O7" s="61" t="s">
        <v>3</v>
      </c>
      <c r="P7" s="61" t="s">
        <v>4</v>
      </c>
      <c r="Q7" s="61" t="s">
        <v>40</v>
      </c>
      <c r="R7" s="132"/>
      <c r="S7" s="132"/>
      <c r="T7" s="132"/>
      <c r="U7" s="132"/>
      <c r="V7" s="132"/>
      <c r="W7" s="132"/>
    </row>
    <row r="8" spans="1:23">
      <c r="A8" s="13">
        <v>1</v>
      </c>
      <c r="B8" s="15">
        <v>2</v>
      </c>
      <c r="C8" s="15" t="s">
        <v>35</v>
      </c>
      <c r="D8" s="13">
        <v>3</v>
      </c>
      <c r="E8" s="15">
        <v>4</v>
      </c>
      <c r="F8" s="13">
        <v>5</v>
      </c>
      <c r="G8" s="13">
        <v>6</v>
      </c>
      <c r="H8" s="59" t="s">
        <v>101</v>
      </c>
      <c r="I8" s="15">
        <v>7</v>
      </c>
      <c r="J8" s="13">
        <v>8</v>
      </c>
      <c r="K8" s="15">
        <v>9</v>
      </c>
      <c r="L8" s="14" t="s">
        <v>37</v>
      </c>
      <c r="M8" s="13">
        <v>10</v>
      </c>
      <c r="N8" s="15">
        <v>11</v>
      </c>
      <c r="O8" s="15" t="s">
        <v>38</v>
      </c>
      <c r="P8" s="15" t="s">
        <v>39</v>
      </c>
      <c r="Q8" s="15" t="s">
        <v>41</v>
      </c>
      <c r="R8" s="15" t="s">
        <v>42</v>
      </c>
      <c r="S8" s="14" t="s">
        <v>45</v>
      </c>
      <c r="T8" s="29">
        <v>12</v>
      </c>
      <c r="U8" s="15">
        <v>13</v>
      </c>
      <c r="V8" s="15">
        <v>14</v>
      </c>
      <c r="W8" s="15">
        <v>15</v>
      </c>
    </row>
    <row r="9" spans="1:23" ht="14.25" customHeight="1">
      <c r="A9" s="33"/>
      <c r="B9" s="35"/>
      <c r="C9" s="13"/>
      <c r="D9" s="13"/>
      <c r="E9" s="32"/>
      <c r="F9" s="13"/>
      <c r="G9" s="15"/>
      <c r="H9" s="15"/>
      <c r="I9" s="15"/>
      <c r="J9" s="13"/>
      <c r="K9" s="42"/>
      <c r="L9" s="15"/>
      <c r="M9" s="13"/>
      <c r="N9" s="13"/>
      <c r="O9" s="15"/>
      <c r="P9" s="15"/>
      <c r="Q9" s="15"/>
      <c r="R9" s="15"/>
      <c r="S9" s="43"/>
      <c r="T9" s="43"/>
      <c r="U9" s="58"/>
      <c r="V9" s="58"/>
      <c r="W9" s="15"/>
    </row>
    <row r="10" spans="1:23" ht="12" customHeight="1">
      <c r="A10" s="33"/>
      <c r="B10" s="35"/>
      <c r="C10" s="13"/>
      <c r="D10" s="13"/>
      <c r="E10" s="32"/>
      <c r="F10" s="13"/>
      <c r="G10" s="13"/>
      <c r="H10" s="59"/>
      <c r="I10" s="15"/>
      <c r="J10" s="13"/>
      <c r="K10" s="15"/>
      <c r="L10" s="14"/>
      <c r="M10" s="13"/>
      <c r="N10" s="15"/>
      <c r="O10" s="15"/>
      <c r="P10" s="15"/>
      <c r="Q10" s="15"/>
      <c r="R10" s="15"/>
      <c r="S10" s="14"/>
      <c r="T10" s="29"/>
      <c r="U10" s="15"/>
      <c r="V10" s="15"/>
      <c r="W10" s="15"/>
    </row>
    <row r="11" spans="1:23" ht="12" customHeight="1">
      <c r="A11" s="33"/>
      <c r="B11" s="35"/>
      <c r="C11" s="13"/>
      <c r="D11" s="13"/>
      <c r="E11" s="32"/>
      <c r="F11" s="13"/>
      <c r="G11" s="13"/>
      <c r="H11" s="59"/>
      <c r="I11" s="15"/>
      <c r="J11" s="13"/>
      <c r="K11" s="15"/>
      <c r="L11" s="14"/>
      <c r="M11" s="13"/>
      <c r="N11" s="15"/>
      <c r="O11" s="15"/>
      <c r="P11" s="15"/>
      <c r="Q11" s="15"/>
      <c r="R11" s="15"/>
      <c r="S11" s="14"/>
      <c r="T11" s="29"/>
      <c r="U11" s="15"/>
      <c r="V11" s="15"/>
      <c r="W11" s="15"/>
    </row>
    <row r="12" spans="1:23" ht="12" customHeight="1">
      <c r="A12" s="33"/>
      <c r="B12" s="35"/>
      <c r="C12" s="15"/>
      <c r="D12" s="13"/>
      <c r="E12" s="32"/>
      <c r="F12" s="13"/>
      <c r="G12" s="13"/>
      <c r="H12" s="59"/>
      <c r="I12" s="15"/>
      <c r="J12" s="13"/>
      <c r="K12" s="15"/>
      <c r="L12" s="14"/>
      <c r="M12" s="13"/>
      <c r="N12" s="15"/>
      <c r="O12" s="15"/>
      <c r="P12" s="15"/>
      <c r="Q12" s="15"/>
      <c r="R12" s="15"/>
      <c r="S12" s="14"/>
      <c r="T12" s="29"/>
      <c r="U12" s="15"/>
      <c r="V12" s="15"/>
      <c r="W12" s="15"/>
    </row>
    <row r="13" spans="1:23" ht="12" customHeight="1">
      <c r="A13" s="13"/>
      <c r="B13" s="68" t="s">
        <v>105</v>
      </c>
      <c r="C13" s="44"/>
      <c r="D13" s="44"/>
      <c r="E13" s="47"/>
      <c r="F13" s="44"/>
      <c r="G13" s="45"/>
      <c r="H13" s="45"/>
      <c r="I13" s="45">
        <f>SUM(I9:I12)</f>
        <v>0</v>
      </c>
      <c r="J13" s="45"/>
      <c r="K13" s="45"/>
      <c r="L13" s="45">
        <f>SUM(L9:L12)</f>
        <v>0</v>
      </c>
      <c r="M13" s="45">
        <f>SUM(M9:M12)</f>
        <v>0</v>
      </c>
      <c r="N13" s="45">
        <f>SUM(N9:N12)</f>
        <v>0</v>
      </c>
      <c r="O13" s="45"/>
      <c r="P13" s="45"/>
      <c r="Q13" s="45">
        <f>SUM(Q9:Q12)</f>
        <v>0</v>
      </c>
      <c r="R13" s="45">
        <f>SUM(R9:R12)</f>
        <v>0</v>
      </c>
      <c r="S13" s="45">
        <f>SUM(S9:S12)</f>
        <v>0</v>
      </c>
      <c r="T13" s="45">
        <f>SUM(T9:T12)</f>
        <v>0</v>
      </c>
      <c r="U13" s="15"/>
      <c r="V13" s="15"/>
      <c r="W13" s="15"/>
    </row>
    <row r="14" spans="1:23" ht="15.75">
      <c r="A14" s="33">
        <v>1</v>
      </c>
      <c r="B14" s="34" t="s">
        <v>158</v>
      </c>
      <c r="C14" s="13" t="s">
        <v>47</v>
      </c>
      <c r="D14" s="60" t="s">
        <v>143</v>
      </c>
      <c r="E14" s="32" t="s">
        <v>100</v>
      </c>
      <c r="F14" s="13" t="s">
        <v>48</v>
      </c>
      <c r="G14" s="15">
        <v>11580</v>
      </c>
      <c r="H14" s="15">
        <v>4200</v>
      </c>
      <c r="I14" s="15">
        <f t="shared" ref="I14:I23" si="0">G14+H14</f>
        <v>15780</v>
      </c>
      <c r="J14" s="13">
        <f t="shared" ref="J14:J23" si="1">I14*12</f>
        <v>189360</v>
      </c>
      <c r="K14" s="42">
        <v>42917</v>
      </c>
      <c r="L14" s="15">
        <f t="shared" ref="L14:L23" si="2">ROUNDUP(ROUND(I14*3%,0),-1)</f>
        <v>480</v>
      </c>
      <c r="M14" s="13">
        <f t="shared" ref="M14:M23" si="3">L14*8</f>
        <v>3840</v>
      </c>
      <c r="N14" s="13">
        <f t="shared" ref="N14:N23" si="4">J14+M14</f>
        <v>193200</v>
      </c>
      <c r="O14" s="15">
        <v>11120</v>
      </c>
      <c r="P14" s="15">
        <v>4200</v>
      </c>
      <c r="Q14" s="15">
        <f t="shared" ref="Q14:Q23" si="5">O14+P14</f>
        <v>15320</v>
      </c>
      <c r="R14" s="15">
        <f t="shared" ref="R14:R23" si="6">Q14*4</f>
        <v>61280</v>
      </c>
      <c r="S14" s="43">
        <f t="shared" ref="S14:S23" si="7">I14*8</f>
        <v>126240</v>
      </c>
      <c r="T14" s="43">
        <f t="shared" ref="T14:T35" si="8">R14+S14</f>
        <v>187520</v>
      </c>
      <c r="U14" s="58">
        <v>39473</v>
      </c>
      <c r="V14" s="58">
        <v>29221</v>
      </c>
      <c r="W14" s="15"/>
    </row>
    <row r="15" spans="1:23" ht="15.75">
      <c r="A15" s="33">
        <v>2</v>
      </c>
      <c r="B15" s="34" t="s">
        <v>137</v>
      </c>
      <c r="C15" s="13" t="s">
        <v>47</v>
      </c>
      <c r="D15" s="60" t="s">
        <v>144</v>
      </c>
      <c r="E15" s="32" t="s">
        <v>100</v>
      </c>
      <c r="F15" s="13" t="s">
        <v>48</v>
      </c>
      <c r="G15" s="15">
        <v>20830</v>
      </c>
      <c r="H15" s="15">
        <v>5400</v>
      </c>
      <c r="I15" s="15">
        <f t="shared" si="0"/>
        <v>26230</v>
      </c>
      <c r="J15" s="13">
        <f t="shared" si="1"/>
        <v>314760</v>
      </c>
      <c r="K15" s="42">
        <v>42917</v>
      </c>
      <c r="L15" s="15">
        <f t="shared" si="2"/>
        <v>790</v>
      </c>
      <c r="M15" s="13">
        <f t="shared" si="3"/>
        <v>6320</v>
      </c>
      <c r="N15" s="13">
        <f t="shared" si="4"/>
        <v>321080</v>
      </c>
      <c r="O15" s="15">
        <v>20060</v>
      </c>
      <c r="P15" s="15">
        <v>5400</v>
      </c>
      <c r="Q15" s="15">
        <f>O15+P15</f>
        <v>25460</v>
      </c>
      <c r="R15" s="15">
        <f t="shared" si="6"/>
        <v>101840</v>
      </c>
      <c r="S15" s="43">
        <f t="shared" si="7"/>
        <v>209840</v>
      </c>
      <c r="T15" s="43">
        <f t="shared" si="8"/>
        <v>311680</v>
      </c>
      <c r="U15" s="58">
        <v>40725</v>
      </c>
      <c r="V15" s="58">
        <v>26665</v>
      </c>
      <c r="W15" s="15"/>
    </row>
    <row r="16" spans="1:23" ht="15.75">
      <c r="A16" s="33">
        <v>3</v>
      </c>
      <c r="B16" s="34" t="s">
        <v>136</v>
      </c>
      <c r="C16" s="13" t="s">
        <v>104</v>
      </c>
      <c r="D16" s="60" t="s">
        <v>145</v>
      </c>
      <c r="E16" s="32" t="s">
        <v>100</v>
      </c>
      <c r="F16" s="13" t="s">
        <v>48</v>
      </c>
      <c r="G16" s="15">
        <v>11120</v>
      </c>
      <c r="H16" s="15">
        <v>4200</v>
      </c>
      <c r="I16" s="15">
        <f>G16+H16</f>
        <v>15320</v>
      </c>
      <c r="J16" s="13">
        <f t="shared" si="1"/>
        <v>183840</v>
      </c>
      <c r="K16" s="42">
        <v>42917</v>
      </c>
      <c r="L16" s="15">
        <f t="shared" si="2"/>
        <v>460</v>
      </c>
      <c r="M16" s="13">
        <f t="shared" si="3"/>
        <v>3680</v>
      </c>
      <c r="N16" s="13">
        <f t="shared" si="4"/>
        <v>187520</v>
      </c>
      <c r="O16" s="15">
        <v>10670</v>
      </c>
      <c r="P16" s="15">
        <v>4200</v>
      </c>
      <c r="Q16" s="15">
        <f>O16+P16</f>
        <v>14870</v>
      </c>
      <c r="R16" s="15">
        <f t="shared" si="6"/>
        <v>59480</v>
      </c>
      <c r="S16" s="43">
        <f t="shared" si="7"/>
        <v>122560</v>
      </c>
      <c r="T16" s="43">
        <f t="shared" si="8"/>
        <v>182040</v>
      </c>
      <c r="U16" s="58">
        <v>41017</v>
      </c>
      <c r="V16" s="58">
        <v>29720</v>
      </c>
      <c r="W16" s="15"/>
    </row>
    <row r="17" spans="1:23" ht="15.75">
      <c r="A17" s="33">
        <v>4</v>
      </c>
      <c r="B17" s="34" t="s">
        <v>138</v>
      </c>
      <c r="C17" s="13" t="s">
        <v>47</v>
      </c>
      <c r="D17" s="60" t="s">
        <v>146</v>
      </c>
      <c r="E17" s="32" t="s">
        <v>100</v>
      </c>
      <c r="F17" s="13" t="s">
        <v>48</v>
      </c>
      <c r="G17" s="15">
        <v>11120</v>
      </c>
      <c r="H17" s="15">
        <v>4200</v>
      </c>
      <c r="I17" s="15">
        <f>G17+H17</f>
        <v>15320</v>
      </c>
      <c r="J17" s="13">
        <f t="shared" si="1"/>
        <v>183840</v>
      </c>
      <c r="K17" s="42">
        <v>42917</v>
      </c>
      <c r="L17" s="15">
        <f t="shared" si="2"/>
        <v>460</v>
      </c>
      <c r="M17" s="13">
        <f t="shared" si="3"/>
        <v>3680</v>
      </c>
      <c r="N17" s="13">
        <f t="shared" si="4"/>
        <v>187520</v>
      </c>
      <c r="O17" s="15">
        <v>10670</v>
      </c>
      <c r="P17" s="15">
        <v>4200</v>
      </c>
      <c r="Q17" s="15">
        <f>O17+P17</f>
        <v>14870</v>
      </c>
      <c r="R17" s="15">
        <f t="shared" si="6"/>
        <v>59480</v>
      </c>
      <c r="S17" s="43">
        <f t="shared" si="7"/>
        <v>122560</v>
      </c>
      <c r="T17" s="43">
        <f t="shared" si="8"/>
        <v>182040</v>
      </c>
      <c r="U17" s="58">
        <v>41172</v>
      </c>
      <c r="V17" s="58">
        <v>29747</v>
      </c>
      <c r="W17" s="15"/>
    </row>
    <row r="18" spans="1:23" ht="15.75">
      <c r="A18" s="33">
        <v>5</v>
      </c>
      <c r="B18" s="34" t="s">
        <v>139</v>
      </c>
      <c r="C18" s="13" t="s">
        <v>47</v>
      </c>
      <c r="D18" s="60" t="s">
        <v>147</v>
      </c>
      <c r="E18" s="32" t="s">
        <v>108</v>
      </c>
      <c r="F18" s="13" t="s">
        <v>48</v>
      </c>
      <c r="G18" s="15">
        <v>16390</v>
      </c>
      <c r="H18" s="15">
        <v>4800</v>
      </c>
      <c r="I18" s="15">
        <f>G18+H18</f>
        <v>21190</v>
      </c>
      <c r="J18" s="13">
        <f t="shared" si="1"/>
        <v>254280</v>
      </c>
      <c r="K18" s="42">
        <v>42917</v>
      </c>
      <c r="L18" s="15">
        <f t="shared" si="2"/>
        <v>640</v>
      </c>
      <c r="M18" s="13">
        <f t="shared" si="3"/>
        <v>5120</v>
      </c>
      <c r="N18" s="13">
        <f t="shared" si="4"/>
        <v>259400</v>
      </c>
      <c r="O18" s="15">
        <v>15770</v>
      </c>
      <c r="P18" s="15">
        <v>4800</v>
      </c>
      <c r="Q18" s="15">
        <f t="shared" si="5"/>
        <v>20570</v>
      </c>
      <c r="R18" s="15">
        <f t="shared" si="6"/>
        <v>82280</v>
      </c>
      <c r="S18" s="43">
        <f t="shared" si="7"/>
        <v>169520</v>
      </c>
      <c r="T18" s="43">
        <f t="shared" si="8"/>
        <v>251800</v>
      </c>
      <c r="U18" s="58">
        <v>35262</v>
      </c>
      <c r="V18" s="58">
        <v>26526</v>
      </c>
      <c r="W18" s="57"/>
    </row>
    <row r="19" spans="1:23" ht="15.75">
      <c r="A19" s="33">
        <v>6</v>
      </c>
      <c r="B19" s="67" t="s">
        <v>49</v>
      </c>
      <c r="C19" s="13" t="s">
        <v>47</v>
      </c>
      <c r="D19" s="60" t="s">
        <v>102</v>
      </c>
      <c r="E19" s="32" t="s">
        <v>50</v>
      </c>
      <c r="F19" s="13" t="s">
        <v>141</v>
      </c>
      <c r="G19" s="15">
        <v>0</v>
      </c>
      <c r="H19" s="15">
        <v>0</v>
      </c>
      <c r="I19" s="15">
        <f t="shared" si="0"/>
        <v>0</v>
      </c>
      <c r="J19" s="13">
        <f t="shared" si="1"/>
        <v>0</v>
      </c>
      <c r="K19" s="42" t="s">
        <v>192</v>
      </c>
      <c r="L19" s="15">
        <f t="shared" si="2"/>
        <v>0</v>
      </c>
      <c r="M19" s="13">
        <f t="shared" si="3"/>
        <v>0</v>
      </c>
      <c r="N19" s="13">
        <f t="shared" si="4"/>
        <v>0</v>
      </c>
      <c r="O19" s="15">
        <v>0</v>
      </c>
      <c r="P19" s="15">
        <v>0</v>
      </c>
      <c r="Q19" s="15">
        <f t="shared" si="5"/>
        <v>0</v>
      </c>
      <c r="R19" s="15">
        <f t="shared" si="6"/>
        <v>0</v>
      </c>
      <c r="S19" s="43">
        <f t="shared" si="7"/>
        <v>0</v>
      </c>
      <c r="T19" s="43">
        <f t="shared" si="8"/>
        <v>0</v>
      </c>
      <c r="U19" s="58"/>
      <c r="V19" s="58"/>
      <c r="W19" s="57"/>
    </row>
    <row r="20" spans="1:23" ht="15.75">
      <c r="A20" s="33">
        <v>7</v>
      </c>
      <c r="B20" s="34" t="s">
        <v>140</v>
      </c>
      <c r="C20" s="13"/>
      <c r="D20" s="60" t="s">
        <v>148</v>
      </c>
      <c r="E20" s="32" t="s">
        <v>103</v>
      </c>
      <c r="F20" s="13" t="s">
        <v>141</v>
      </c>
      <c r="G20" s="15">
        <v>10000</v>
      </c>
      <c r="H20" s="15">
        <v>2000</v>
      </c>
      <c r="I20" s="15">
        <f t="shared" si="0"/>
        <v>12000</v>
      </c>
      <c r="J20" s="13">
        <f t="shared" si="1"/>
        <v>144000</v>
      </c>
      <c r="K20" s="42">
        <v>42917</v>
      </c>
      <c r="L20" s="15">
        <f t="shared" si="2"/>
        <v>360</v>
      </c>
      <c r="M20" s="13">
        <f t="shared" si="3"/>
        <v>2880</v>
      </c>
      <c r="N20" s="13">
        <f t="shared" si="4"/>
        <v>146880</v>
      </c>
      <c r="O20" s="15">
        <v>9310</v>
      </c>
      <c r="P20" s="15">
        <v>1900</v>
      </c>
      <c r="Q20" s="15">
        <f t="shared" si="5"/>
        <v>11210</v>
      </c>
      <c r="R20" s="15">
        <f t="shared" si="6"/>
        <v>44840</v>
      </c>
      <c r="S20" s="43">
        <f t="shared" si="7"/>
        <v>96000</v>
      </c>
      <c r="T20" s="43">
        <f t="shared" si="8"/>
        <v>140840</v>
      </c>
      <c r="U20" s="58">
        <v>4232</v>
      </c>
      <c r="V20" s="58">
        <v>23926</v>
      </c>
      <c r="W20" s="57"/>
    </row>
    <row r="21" spans="1:23" ht="15.75">
      <c r="A21" s="33">
        <v>8</v>
      </c>
      <c r="C21" s="13" t="s">
        <v>47</v>
      </c>
      <c r="D21" s="96"/>
      <c r="E21" s="96"/>
      <c r="F21" s="13"/>
      <c r="G21" s="15"/>
      <c r="H21" s="15"/>
      <c r="I21" s="15">
        <f t="shared" si="0"/>
        <v>0</v>
      </c>
      <c r="J21" s="13">
        <f t="shared" si="1"/>
        <v>0</v>
      </c>
      <c r="K21" s="42" t="s">
        <v>192</v>
      </c>
      <c r="L21" s="15">
        <f t="shared" si="2"/>
        <v>0</v>
      </c>
      <c r="M21" s="13">
        <f t="shared" si="3"/>
        <v>0</v>
      </c>
      <c r="N21" s="13">
        <f t="shared" si="4"/>
        <v>0</v>
      </c>
      <c r="O21" s="15">
        <v>0</v>
      </c>
      <c r="P21" s="15">
        <v>0</v>
      </c>
      <c r="Q21" s="15">
        <f t="shared" si="5"/>
        <v>0</v>
      </c>
      <c r="R21" s="15">
        <f t="shared" si="6"/>
        <v>0</v>
      </c>
      <c r="S21" s="43">
        <f t="shared" si="7"/>
        <v>0</v>
      </c>
      <c r="T21" s="43">
        <f t="shared" si="8"/>
        <v>0</v>
      </c>
      <c r="W21" s="41"/>
    </row>
    <row r="22" spans="1:23" ht="15.75">
      <c r="A22" s="33"/>
      <c r="B22" s="34"/>
      <c r="C22" s="13"/>
      <c r="D22" s="13"/>
      <c r="E22" s="32"/>
      <c r="F22" s="13"/>
      <c r="G22" s="15"/>
      <c r="H22" s="15"/>
      <c r="I22" s="15">
        <f t="shared" si="0"/>
        <v>0</v>
      </c>
      <c r="J22" s="13">
        <f t="shared" si="1"/>
        <v>0</v>
      </c>
      <c r="K22" s="42"/>
      <c r="L22" s="15">
        <f t="shared" si="2"/>
        <v>0</v>
      </c>
      <c r="M22" s="13">
        <f t="shared" si="3"/>
        <v>0</v>
      </c>
      <c r="N22" s="13">
        <f t="shared" si="4"/>
        <v>0</v>
      </c>
      <c r="O22" s="15"/>
      <c r="P22" s="15"/>
      <c r="Q22" s="15">
        <f t="shared" si="5"/>
        <v>0</v>
      </c>
      <c r="R22" s="15">
        <f t="shared" si="6"/>
        <v>0</v>
      </c>
      <c r="S22" s="43">
        <f t="shared" si="7"/>
        <v>0</v>
      </c>
      <c r="T22" s="43">
        <f t="shared" si="8"/>
        <v>0</v>
      </c>
      <c r="U22" s="58"/>
      <c r="V22" s="58"/>
      <c r="W22" s="41"/>
    </row>
    <row r="23" spans="1:23" ht="15.75">
      <c r="A23" s="33"/>
      <c r="B23" s="34"/>
      <c r="C23" s="13"/>
      <c r="D23" s="13"/>
      <c r="E23" s="32"/>
      <c r="F23" s="13"/>
      <c r="G23" s="15">
        <v>0</v>
      </c>
      <c r="H23" s="15">
        <v>0</v>
      </c>
      <c r="I23" s="15">
        <f t="shared" si="0"/>
        <v>0</v>
      </c>
      <c r="J23" s="13">
        <f t="shared" si="1"/>
        <v>0</v>
      </c>
      <c r="K23" s="15"/>
      <c r="L23" s="15">
        <f t="shared" si="2"/>
        <v>0</v>
      </c>
      <c r="M23" s="13">
        <f t="shared" si="3"/>
        <v>0</v>
      </c>
      <c r="N23" s="13">
        <f t="shared" si="4"/>
        <v>0</v>
      </c>
      <c r="O23" s="15">
        <v>0</v>
      </c>
      <c r="P23" s="15">
        <v>0</v>
      </c>
      <c r="Q23" s="15">
        <f t="shared" si="5"/>
        <v>0</v>
      </c>
      <c r="R23" s="15">
        <f t="shared" si="6"/>
        <v>0</v>
      </c>
      <c r="S23" s="43">
        <f t="shared" si="7"/>
        <v>0</v>
      </c>
      <c r="T23" s="43">
        <f t="shared" si="8"/>
        <v>0</v>
      </c>
      <c r="U23" s="49"/>
      <c r="V23" s="49"/>
      <c r="W23" s="57"/>
    </row>
    <row r="24" spans="1:23" ht="15.75">
      <c r="A24" s="46"/>
      <c r="B24" s="68" t="s">
        <v>53</v>
      </c>
      <c r="C24" s="69"/>
      <c r="D24" s="69"/>
      <c r="E24" s="70"/>
      <c r="F24" s="69"/>
      <c r="G24" s="71"/>
      <c r="H24" s="71"/>
      <c r="I24" s="71">
        <f>SUM(I14:I23)</f>
        <v>105840</v>
      </c>
      <c r="J24" s="69"/>
      <c r="K24" s="71"/>
      <c r="L24" s="72">
        <f>ROUNDUP(ROUND(I24*3%,0),-1)</f>
        <v>3180</v>
      </c>
      <c r="M24" s="73">
        <f>SUM(M14:M23)</f>
        <v>25520</v>
      </c>
      <c r="N24" s="69">
        <f>SUM(N14:N23)</f>
        <v>1295600</v>
      </c>
      <c r="O24" s="71"/>
      <c r="P24" s="71"/>
      <c r="Q24" s="71">
        <f>SUM(Q14:Q23)</f>
        <v>102300</v>
      </c>
      <c r="R24" s="71">
        <f>SUM(R14:R23)</f>
        <v>409200</v>
      </c>
      <c r="S24" s="74">
        <f>SUM(S14:S23)</f>
        <v>846720</v>
      </c>
      <c r="T24" s="74">
        <f t="shared" si="8"/>
        <v>1255920</v>
      </c>
      <c r="U24" s="72"/>
      <c r="V24" s="72"/>
      <c r="W24" s="72"/>
    </row>
    <row r="25" spans="1:23" ht="18.75">
      <c r="A25" s="13"/>
      <c r="B25" s="130" t="s">
        <v>52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36">
        <f>N24+N13</f>
        <v>1295600</v>
      </c>
      <c r="O25" s="37"/>
      <c r="P25" s="37"/>
      <c r="Q25" s="36">
        <f>Q24+Q13</f>
        <v>102300</v>
      </c>
      <c r="R25" s="36">
        <f>R24+R13</f>
        <v>409200</v>
      </c>
      <c r="S25" s="36">
        <f>S24+S13</f>
        <v>846720</v>
      </c>
      <c r="T25" s="36">
        <f>T24+T13</f>
        <v>1255920</v>
      </c>
      <c r="U25" s="13"/>
      <c r="V25" s="20"/>
      <c r="W25" s="13"/>
    </row>
    <row r="26" spans="1:23" ht="16.5">
      <c r="A26" s="10"/>
      <c r="B26" s="127" t="s">
        <v>51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3">
        <f>ROUND(N25*1.25,0)</f>
        <v>1619500</v>
      </c>
      <c r="O26" s="10"/>
      <c r="P26" s="10"/>
      <c r="Q26" s="10"/>
      <c r="R26" s="13">
        <f>ROUND(R25*1.25,0)</f>
        <v>511500</v>
      </c>
      <c r="S26" s="13">
        <f>ROUND(S25*1.25,0)</f>
        <v>1058400</v>
      </c>
      <c r="T26" s="63">
        <f t="shared" si="8"/>
        <v>1569900</v>
      </c>
      <c r="U26" s="10"/>
      <c r="V26" s="10"/>
      <c r="W26" s="10"/>
    </row>
    <row r="27" spans="1:23" ht="16.5">
      <c r="A27" s="19"/>
      <c r="B27" s="127" t="s">
        <v>109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9">
        <v>0</v>
      </c>
      <c r="O27" s="19"/>
      <c r="P27" s="19"/>
      <c r="Q27" s="19"/>
      <c r="R27" s="19">
        <v>12282</v>
      </c>
      <c r="S27" s="19">
        <v>0</v>
      </c>
      <c r="T27" s="63">
        <f t="shared" si="8"/>
        <v>12282</v>
      </c>
      <c r="U27" s="19"/>
      <c r="V27" s="19"/>
      <c r="W27" s="18"/>
    </row>
    <row r="28" spans="1:23" ht="16.5">
      <c r="A28" s="19"/>
      <c r="B28" s="127" t="s">
        <v>64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3">
        <f>N25*0.1</f>
        <v>129560</v>
      </c>
      <c r="O28" s="19"/>
      <c r="P28" s="19"/>
      <c r="Q28" s="19"/>
      <c r="R28" s="13">
        <f>R25*0.1</f>
        <v>40920</v>
      </c>
      <c r="S28" s="13">
        <f>S25*0.1</f>
        <v>84672</v>
      </c>
      <c r="T28" s="63">
        <f t="shared" si="8"/>
        <v>125592</v>
      </c>
      <c r="U28" s="19"/>
      <c r="V28" s="19"/>
      <c r="W28" s="18"/>
    </row>
    <row r="29" spans="1:23" ht="16.5">
      <c r="A29" s="19"/>
      <c r="B29" s="127" t="s">
        <v>63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9">
        <f>ROUND((I24+I24*1.25)/2,0)</f>
        <v>119070</v>
      </c>
      <c r="O29" s="19"/>
      <c r="P29" s="19"/>
      <c r="Q29" s="19"/>
      <c r="R29" s="97">
        <v>35752</v>
      </c>
      <c r="S29" s="19">
        <f>ROUND(((I14+I15+I16+I17)/2)*2.25,0)</f>
        <v>81731</v>
      </c>
      <c r="T29" s="63">
        <f t="shared" si="8"/>
        <v>117483</v>
      </c>
      <c r="U29" s="19"/>
      <c r="V29" s="19"/>
      <c r="W29" s="18"/>
    </row>
    <row r="30" spans="1:23" ht="16.5">
      <c r="A30" s="19"/>
      <c r="B30" s="127" t="s">
        <v>69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9">
        <v>0</v>
      </c>
      <c r="O30" s="19"/>
      <c r="P30" s="19"/>
      <c r="Q30" s="19"/>
      <c r="R30" s="19">
        <v>0</v>
      </c>
      <c r="S30" s="19">
        <v>0</v>
      </c>
      <c r="T30" s="63">
        <f t="shared" si="8"/>
        <v>0</v>
      </c>
      <c r="U30" s="19"/>
      <c r="V30" s="19"/>
      <c r="W30" s="18"/>
    </row>
    <row r="31" spans="1:23" ht="16.5">
      <c r="A31" s="19"/>
      <c r="B31" s="131" t="s">
        <v>193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9">
        <f>3387*5</f>
        <v>16935</v>
      </c>
      <c r="O31" s="19"/>
      <c r="P31" s="19"/>
      <c r="Q31" s="19"/>
      <c r="R31" s="19">
        <v>0</v>
      </c>
      <c r="S31" s="9">
        <f>3387*5</f>
        <v>16935</v>
      </c>
      <c r="T31" s="82">
        <f t="shared" si="8"/>
        <v>16935</v>
      </c>
      <c r="U31" s="19"/>
      <c r="V31" s="19"/>
      <c r="W31" s="28"/>
    </row>
    <row r="32" spans="1:23" ht="16.5">
      <c r="A32" s="19"/>
      <c r="B32" s="131" t="s">
        <v>65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9">
        <v>0</v>
      </c>
      <c r="O32" s="19"/>
      <c r="P32" s="19"/>
      <c r="Q32" s="19"/>
      <c r="R32" s="19">
        <v>3031</v>
      </c>
      <c r="S32" s="19">
        <v>0</v>
      </c>
      <c r="T32" s="63">
        <f t="shared" si="8"/>
        <v>3031</v>
      </c>
      <c r="U32" s="19"/>
      <c r="V32" s="19"/>
      <c r="W32" s="18"/>
    </row>
    <row r="33" spans="1:23" ht="16.5">
      <c r="A33" s="19"/>
      <c r="B33" s="127" t="s">
        <v>66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9">
        <v>0</v>
      </c>
      <c r="O33" s="19"/>
      <c r="P33" s="19"/>
      <c r="Q33" s="19"/>
      <c r="R33" s="19">
        <v>0</v>
      </c>
      <c r="S33" s="19">
        <v>0</v>
      </c>
      <c r="T33" s="63">
        <f t="shared" si="8"/>
        <v>0</v>
      </c>
      <c r="U33" s="19"/>
      <c r="V33" s="19"/>
      <c r="W33" s="18"/>
    </row>
    <row r="34" spans="1:23" ht="16.5">
      <c r="A34" s="19"/>
      <c r="B34" s="127" t="s">
        <v>70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9">
        <v>0</v>
      </c>
      <c r="O34" s="19"/>
      <c r="P34" s="19"/>
      <c r="Q34" s="19"/>
      <c r="R34" s="19">
        <v>0</v>
      </c>
      <c r="S34" s="19">
        <v>0</v>
      </c>
      <c r="T34" s="63">
        <f t="shared" si="8"/>
        <v>0</v>
      </c>
      <c r="U34" s="56"/>
      <c r="V34" s="56"/>
      <c r="W34" s="56"/>
    </row>
    <row r="35" spans="1:23" ht="16.5">
      <c r="A35" s="19"/>
      <c r="B35" s="127" t="s">
        <v>67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9">
        <f>150*12</f>
        <v>1800</v>
      </c>
      <c r="O35" s="19"/>
      <c r="P35" s="19"/>
      <c r="Q35" s="19"/>
      <c r="R35" s="48">
        <v>600</v>
      </c>
      <c r="S35" s="9">
        <f>150*8</f>
        <v>1200</v>
      </c>
      <c r="T35" s="82">
        <f t="shared" si="8"/>
        <v>1800</v>
      </c>
      <c r="U35" s="19"/>
      <c r="V35" s="19"/>
      <c r="W35" s="19"/>
    </row>
    <row r="36" spans="1:23" ht="16.5">
      <c r="A36" s="19"/>
      <c r="B36" s="128" t="s">
        <v>68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36">
        <f>SUM(N25:N35)</f>
        <v>3182465</v>
      </c>
      <c r="O36" s="38"/>
      <c r="P36" s="38"/>
      <c r="Q36" s="38"/>
      <c r="R36" s="36">
        <f>SUM(R25:R35)</f>
        <v>1013285</v>
      </c>
      <c r="S36" s="36">
        <f>SUM(S25:S35)</f>
        <v>2089658</v>
      </c>
      <c r="T36" s="36">
        <f>SUM(T25:T35)</f>
        <v>3102943</v>
      </c>
      <c r="U36" s="19"/>
      <c r="V36" s="19"/>
      <c r="W36" s="18"/>
    </row>
    <row r="37" spans="1:23" ht="18.75">
      <c r="A37" s="19"/>
      <c r="B37" s="129" t="s">
        <v>54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9"/>
      <c r="O37" s="19"/>
      <c r="P37" s="19"/>
      <c r="Q37" s="19"/>
      <c r="R37" s="19"/>
      <c r="S37" s="19"/>
      <c r="T37" s="9"/>
      <c r="U37" s="19"/>
      <c r="V37" s="19"/>
      <c r="W37" s="18"/>
    </row>
    <row r="38" spans="1:23" ht="18.75">
      <c r="A38" s="19"/>
      <c r="B38" s="130" t="s">
        <v>55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36">
        <f>N36+N37</f>
        <v>3182465</v>
      </c>
      <c r="O38" s="38"/>
      <c r="P38" s="38"/>
      <c r="Q38" s="38"/>
      <c r="R38" s="38"/>
      <c r="S38" s="38"/>
      <c r="T38" s="36">
        <f>T36+T37</f>
        <v>3102943</v>
      </c>
      <c r="U38" s="19"/>
      <c r="V38" s="19"/>
      <c r="W38" s="18"/>
    </row>
    <row r="42" spans="1:23">
      <c r="I42">
        <f>100940-20570</f>
        <v>80370</v>
      </c>
      <c r="J42">
        <f>ROUND((I42+I42*1.13)/2,0)</f>
        <v>85594</v>
      </c>
    </row>
  </sheetData>
  <mergeCells count="36">
    <mergeCell ref="A1:W1"/>
    <mergeCell ref="A2:W2"/>
    <mergeCell ref="A3:W3"/>
    <mergeCell ref="A5:R5"/>
    <mergeCell ref="A6:A7"/>
    <mergeCell ref="S6:S7"/>
    <mergeCell ref="J6:J7"/>
    <mergeCell ref="K6:M6"/>
    <mergeCell ref="V6:V7"/>
    <mergeCell ref="W6:W7"/>
    <mergeCell ref="B25:M25"/>
    <mergeCell ref="B6:B7"/>
    <mergeCell ref="C6:C7"/>
    <mergeCell ref="D6:D7"/>
    <mergeCell ref="E6:E7"/>
    <mergeCell ref="T6:T7"/>
    <mergeCell ref="U6:U7"/>
    <mergeCell ref="B34:M34"/>
    <mergeCell ref="B27:M27"/>
    <mergeCell ref="B28:M28"/>
    <mergeCell ref="N6:N7"/>
    <mergeCell ref="O6:Q6"/>
    <mergeCell ref="R6:R7"/>
    <mergeCell ref="B26:M26"/>
    <mergeCell ref="F6:H6"/>
    <mergeCell ref="I6:I7"/>
    <mergeCell ref="A4:H4"/>
    <mergeCell ref="B35:M35"/>
    <mergeCell ref="B36:M36"/>
    <mergeCell ref="B37:M37"/>
    <mergeCell ref="B38:M38"/>
    <mergeCell ref="B29:M29"/>
    <mergeCell ref="B30:M30"/>
    <mergeCell ref="B31:M31"/>
    <mergeCell ref="B32:M32"/>
    <mergeCell ref="B33:M33"/>
  </mergeCells>
  <pageMargins left="0.45" right="0" top="0.25" bottom="0.5" header="0.3" footer="0.3"/>
  <pageSetup paperSize="9" scale="80" pageOrder="overThenDown" orientation="landscape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topLeftCell="A36" workbookViewId="0">
      <selection activeCell="B26" sqref="B26:F26"/>
    </sheetView>
  </sheetViews>
  <sheetFormatPr defaultRowHeight="12.75"/>
  <cols>
    <col min="1" max="1" width="3.85546875" customWidth="1"/>
    <col min="2" max="2" width="16.85546875" customWidth="1"/>
    <col min="3" max="3" width="3.28515625" customWidth="1"/>
    <col min="4" max="4" width="15.140625" bestFit="1" customWidth="1"/>
    <col min="5" max="5" width="7.42578125" customWidth="1"/>
    <col min="6" max="6" width="5.42578125" customWidth="1"/>
    <col min="7" max="7" width="6.7109375" customWidth="1"/>
    <col min="8" max="8" width="6.140625" customWidth="1"/>
    <col min="9" max="9" width="7" customWidth="1"/>
    <col min="10" max="10" width="8" customWidth="1"/>
    <col min="11" max="11" width="5.85546875" customWidth="1"/>
    <col min="12" max="12" width="7" customWidth="1"/>
    <col min="13" max="13" width="6.85546875" customWidth="1"/>
    <col min="14" max="14" width="9.140625" customWidth="1"/>
    <col min="15" max="15" width="7" customWidth="1"/>
    <col min="16" max="16" width="6" customWidth="1"/>
    <col min="17" max="17" width="7.28515625" customWidth="1"/>
    <col min="18" max="18" width="8.7109375" customWidth="1"/>
    <col min="19" max="19" width="8.42578125" customWidth="1"/>
    <col min="20" max="20" width="9.42578125" customWidth="1"/>
    <col min="21" max="21" width="8.85546875" customWidth="1"/>
    <col min="23" max="23" width="7.42578125" customWidth="1"/>
  </cols>
  <sheetData>
    <row r="1" spans="1:23" ht="18.75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8.75">
      <c r="A2" s="133" t="s">
        <v>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8.75">
      <c r="A3" s="133" t="s">
        <v>62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20.25">
      <c r="A4" s="126" t="s">
        <v>133</v>
      </c>
      <c r="B4" s="126"/>
      <c r="C4" s="126"/>
      <c r="D4" s="126"/>
      <c r="E4" s="126"/>
      <c r="F4" s="126"/>
      <c r="G4" s="126"/>
      <c r="H4" s="126"/>
      <c r="I4" s="84">
        <v>26380</v>
      </c>
      <c r="J4" s="65"/>
      <c r="K4" s="65"/>
      <c r="L4" s="83" t="s">
        <v>161</v>
      </c>
      <c r="M4" s="30"/>
      <c r="N4" s="30"/>
      <c r="O4" s="30"/>
      <c r="P4" s="30"/>
      <c r="Q4" s="30"/>
      <c r="R4" s="30"/>
      <c r="S4" s="30"/>
      <c r="T4" s="30"/>
      <c r="U4" s="31"/>
      <c r="V4" s="31"/>
      <c r="W4" s="31"/>
    </row>
    <row r="5" spans="1:23" ht="18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39"/>
      <c r="T5" s="39"/>
      <c r="U5" s="39"/>
      <c r="V5" s="39"/>
      <c r="W5" s="39"/>
    </row>
    <row r="6" spans="1:23" ht="30.75" customHeight="1">
      <c r="A6" s="132" t="s">
        <v>0</v>
      </c>
      <c r="B6" s="132" t="s">
        <v>1</v>
      </c>
      <c r="C6" s="99" t="s">
        <v>46</v>
      </c>
      <c r="D6" s="132" t="s">
        <v>106</v>
      </c>
      <c r="E6" s="132" t="s">
        <v>2</v>
      </c>
      <c r="F6" s="132" t="s">
        <v>16</v>
      </c>
      <c r="G6" s="132"/>
      <c r="H6" s="132"/>
      <c r="I6" s="132" t="s">
        <v>167</v>
      </c>
      <c r="J6" s="132" t="s">
        <v>43</v>
      </c>
      <c r="K6" s="132" t="s">
        <v>14</v>
      </c>
      <c r="L6" s="132"/>
      <c r="M6" s="132"/>
      <c r="N6" s="132" t="s">
        <v>169</v>
      </c>
      <c r="O6" s="132" t="s">
        <v>170</v>
      </c>
      <c r="P6" s="132"/>
      <c r="Q6" s="132"/>
      <c r="R6" s="132" t="s">
        <v>171</v>
      </c>
      <c r="S6" s="132" t="s">
        <v>172</v>
      </c>
      <c r="T6" s="132" t="s">
        <v>191</v>
      </c>
      <c r="U6" s="132" t="s">
        <v>36</v>
      </c>
      <c r="V6" s="132" t="s">
        <v>20</v>
      </c>
      <c r="W6" s="132" t="s">
        <v>15</v>
      </c>
    </row>
    <row r="7" spans="1:23" ht="76.5" customHeight="1">
      <c r="A7" s="132"/>
      <c r="B7" s="132"/>
      <c r="C7" s="99"/>
      <c r="D7" s="132"/>
      <c r="E7" s="132"/>
      <c r="F7" s="61" t="s">
        <v>13</v>
      </c>
      <c r="G7" s="61" t="s">
        <v>3</v>
      </c>
      <c r="H7" s="61" t="s">
        <v>4</v>
      </c>
      <c r="I7" s="132"/>
      <c r="J7" s="132"/>
      <c r="K7" s="61" t="s">
        <v>44</v>
      </c>
      <c r="L7" s="61" t="s">
        <v>168</v>
      </c>
      <c r="M7" s="61" t="s">
        <v>107</v>
      </c>
      <c r="N7" s="132"/>
      <c r="O7" s="61" t="s">
        <v>3</v>
      </c>
      <c r="P7" s="61" t="s">
        <v>4</v>
      </c>
      <c r="Q7" s="61" t="s">
        <v>40</v>
      </c>
      <c r="R7" s="132"/>
      <c r="S7" s="132"/>
      <c r="T7" s="132"/>
      <c r="U7" s="132"/>
      <c r="V7" s="132"/>
      <c r="W7" s="132"/>
    </row>
    <row r="8" spans="1:23">
      <c r="A8" s="13">
        <v>1</v>
      </c>
      <c r="B8" s="15">
        <v>2</v>
      </c>
      <c r="C8" s="15" t="s">
        <v>35</v>
      </c>
      <c r="D8" s="13">
        <v>3</v>
      </c>
      <c r="E8" s="15">
        <v>4</v>
      </c>
      <c r="F8" s="13">
        <v>5</v>
      </c>
      <c r="G8" s="13">
        <v>6</v>
      </c>
      <c r="H8" s="59" t="s">
        <v>101</v>
      </c>
      <c r="I8" s="15">
        <v>7</v>
      </c>
      <c r="J8" s="13">
        <v>8</v>
      </c>
      <c r="K8" s="15">
        <v>9</v>
      </c>
      <c r="L8" s="14" t="s">
        <v>37</v>
      </c>
      <c r="M8" s="13">
        <v>10</v>
      </c>
      <c r="N8" s="15">
        <v>11</v>
      </c>
      <c r="O8" s="15" t="s">
        <v>38</v>
      </c>
      <c r="P8" s="15" t="s">
        <v>39</v>
      </c>
      <c r="Q8" s="15" t="s">
        <v>41</v>
      </c>
      <c r="R8" s="15" t="s">
        <v>42</v>
      </c>
      <c r="S8" s="14" t="s">
        <v>45</v>
      </c>
      <c r="T8" s="29">
        <v>12</v>
      </c>
      <c r="U8" s="15">
        <v>13</v>
      </c>
      <c r="V8" s="15">
        <v>14</v>
      </c>
      <c r="W8" s="15">
        <v>15</v>
      </c>
    </row>
    <row r="9" spans="1:23" ht="14.25" customHeight="1">
      <c r="A9" s="33">
        <v>1</v>
      </c>
      <c r="B9" s="94" t="s">
        <v>162</v>
      </c>
      <c r="C9" s="13" t="s">
        <v>173</v>
      </c>
      <c r="D9" s="60" t="s">
        <v>182</v>
      </c>
      <c r="E9" s="32" t="s">
        <v>149</v>
      </c>
      <c r="F9" s="13" t="s">
        <v>150</v>
      </c>
      <c r="G9" s="15">
        <v>16230</v>
      </c>
      <c r="H9" s="15">
        <v>5400</v>
      </c>
      <c r="I9" s="15">
        <f>G9+H9</f>
        <v>21630</v>
      </c>
      <c r="J9" s="13">
        <f>I9*12</f>
        <v>259560</v>
      </c>
      <c r="K9" s="42">
        <v>42917</v>
      </c>
      <c r="L9" s="15">
        <f>ROUNDUP(ROUND(I9*3%,0),-1)</f>
        <v>650</v>
      </c>
      <c r="M9" s="13">
        <f>L9*8</f>
        <v>5200</v>
      </c>
      <c r="N9" s="13">
        <f>J9+M9</f>
        <v>264760</v>
      </c>
      <c r="O9" s="15">
        <v>15600</v>
      </c>
      <c r="P9" s="15">
        <v>5400</v>
      </c>
      <c r="Q9" s="15">
        <f>O9+P9</f>
        <v>21000</v>
      </c>
      <c r="R9" s="15">
        <f>Q9*4</f>
        <v>84000</v>
      </c>
      <c r="S9" s="43">
        <f>I9*8</f>
        <v>173040</v>
      </c>
      <c r="T9" s="43">
        <f>R9+S9</f>
        <v>257040</v>
      </c>
      <c r="U9" s="58"/>
      <c r="V9" s="58"/>
      <c r="W9" s="15"/>
    </row>
    <row r="10" spans="1:23" ht="12" customHeight="1">
      <c r="A10" s="33"/>
      <c r="B10" s="35"/>
      <c r="C10" s="13"/>
      <c r="D10" s="13"/>
      <c r="E10" s="32"/>
      <c r="F10" s="13"/>
      <c r="G10" s="13"/>
      <c r="H10" s="59"/>
      <c r="I10" s="15"/>
      <c r="J10" s="13"/>
      <c r="K10" s="15"/>
      <c r="L10" s="14"/>
      <c r="M10" s="13"/>
      <c r="N10" s="15"/>
      <c r="O10" s="15"/>
      <c r="P10" s="15"/>
      <c r="Q10" s="15"/>
      <c r="R10" s="15"/>
      <c r="S10" s="14"/>
      <c r="T10" s="29"/>
      <c r="U10" s="15"/>
      <c r="V10" s="15"/>
      <c r="W10" s="15"/>
    </row>
    <row r="11" spans="1:23" ht="12" customHeight="1">
      <c r="A11" s="33"/>
      <c r="B11" s="35"/>
      <c r="C11" s="13"/>
      <c r="D11" s="13"/>
      <c r="E11" s="32"/>
      <c r="F11" s="13"/>
      <c r="G11" s="13"/>
      <c r="H11" s="59"/>
      <c r="I11" s="15"/>
      <c r="J11" s="13"/>
      <c r="K11" s="15"/>
      <c r="L11" s="14"/>
      <c r="M11" s="13"/>
      <c r="N11" s="15"/>
      <c r="O11" s="15"/>
      <c r="P11" s="15"/>
      <c r="Q11" s="15"/>
      <c r="R11" s="15"/>
      <c r="S11" s="14"/>
      <c r="T11" s="29"/>
      <c r="U11" s="15"/>
      <c r="V11" s="15"/>
      <c r="W11" s="15"/>
    </row>
    <row r="12" spans="1:23" ht="12" customHeight="1">
      <c r="A12" s="33"/>
      <c r="B12" s="35"/>
      <c r="C12" s="15"/>
      <c r="D12" s="13"/>
      <c r="E12" s="32"/>
      <c r="F12" s="13"/>
      <c r="G12" s="13"/>
      <c r="H12" s="59"/>
      <c r="I12" s="15"/>
      <c r="J12" s="13"/>
      <c r="K12" s="15"/>
      <c r="L12" s="14"/>
      <c r="M12" s="13"/>
      <c r="N12" s="15"/>
      <c r="O12" s="15"/>
      <c r="P12" s="15"/>
      <c r="Q12" s="15"/>
      <c r="R12" s="15"/>
      <c r="S12" s="14"/>
      <c r="T12" s="29"/>
      <c r="U12" s="15"/>
      <c r="V12" s="15"/>
      <c r="W12" s="15"/>
    </row>
    <row r="13" spans="1:23" ht="12" customHeight="1">
      <c r="A13" s="13"/>
      <c r="B13" s="46" t="s">
        <v>105</v>
      </c>
      <c r="C13" s="44"/>
      <c r="D13" s="44"/>
      <c r="E13" s="47"/>
      <c r="F13" s="44"/>
      <c r="G13" s="44">
        <f>SUM(G9:G12)</f>
        <v>16230</v>
      </c>
      <c r="H13" s="44">
        <f t="shared" ref="H13:T13" si="0">SUM(H9:H12)</f>
        <v>5400</v>
      </c>
      <c r="I13" s="44">
        <f t="shared" si="0"/>
        <v>21630</v>
      </c>
      <c r="J13" s="44">
        <f t="shared" si="0"/>
        <v>259560</v>
      </c>
      <c r="K13" s="42" t="s">
        <v>102</v>
      </c>
      <c r="L13" s="44">
        <f t="shared" si="0"/>
        <v>650</v>
      </c>
      <c r="M13" s="44">
        <f t="shared" si="0"/>
        <v>5200</v>
      </c>
      <c r="N13" s="44">
        <f t="shared" si="0"/>
        <v>264760</v>
      </c>
      <c r="O13" s="44">
        <f t="shared" si="0"/>
        <v>15600</v>
      </c>
      <c r="P13" s="44">
        <f t="shared" si="0"/>
        <v>5400</v>
      </c>
      <c r="Q13" s="44">
        <f t="shared" si="0"/>
        <v>21000</v>
      </c>
      <c r="R13" s="44">
        <f t="shared" si="0"/>
        <v>84000</v>
      </c>
      <c r="S13" s="44">
        <f t="shared" si="0"/>
        <v>173040</v>
      </c>
      <c r="T13" s="44">
        <f t="shared" si="0"/>
        <v>257040</v>
      </c>
      <c r="U13" s="15"/>
      <c r="V13" s="15"/>
      <c r="W13" s="15"/>
    </row>
    <row r="14" spans="1:23" ht="15.75">
      <c r="A14" s="33">
        <v>2</v>
      </c>
      <c r="B14" s="34" t="s">
        <v>135</v>
      </c>
      <c r="C14" s="13" t="s">
        <v>47</v>
      </c>
      <c r="D14" s="60" t="s">
        <v>142</v>
      </c>
      <c r="E14" s="32" t="s">
        <v>100</v>
      </c>
      <c r="F14" s="13" t="s">
        <v>48</v>
      </c>
      <c r="G14" s="15">
        <v>11580</v>
      </c>
      <c r="H14" s="15">
        <v>4200</v>
      </c>
      <c r="I14" s="15">
        <f t="shared" ref="I14:I20" si="1">G14+H14</f>
        <v>15780</v>
      </c>
      <c r="J14" s="13">
        <f t="shared" ref="J14:J20" si="2">I14*12</f>
        <v>189360</v>
      </c>
      <c r="K14" s="42">
        <v>42917</v>
      </c>
      <c r="L14" s="15">
        <f t="shared" ref="L14:L20" si="3">ROUNDUP(ROUND(I14*3%,0),-1)</f>
        <v>480</v>
      </c>
      <c r="M14" s="13">
        <f t="shared" ref="M14:M20" si="4">L14*8</f>
        <v>3840</v>
      </c>
      <c r="N14" s="13">
        <f t="shared" ref="N14:N20" si="5">J14+M14</f>
        <v>193200</v>
      </c>
      <c r="O14" s="15">
        <v>11120</v>
      </c>
      <c r="P14" s="15">
        <v>4200</v>
      </c>
      <c r="Q14" s="15">
        <f t="shared" ref="Q14:Q20" si="6">O14+P14</f>
        <v>15320</v>
      </c>
      <c r="R14" s="15">
        <f>Q14*4</f>
        <v>61280</v>
      </c>
      <c r="S14" s="43">
        <f t="shared" ref="S14:S20" si="7">I14*8</f>
        <v>126240</v>
      </c>
      <c r="T14" s="43">
        <f t="shared" ref="T14:T36" si="8">R14+S14</f>
        <v>187520</v>
      </c>
      <c r="U14" s="58">
        <v>39465</v>
      </c>
      <c r="V14" s="58">
        <v>31072</v>
      </c>
      <c r="W14" s="15"/>
    </row>
    <row r="15" spans="1:23" ht="15.75">
      <c r="A15" s="33">
        <v>6</v>
      </c>
      <c r="B15" s="34" t="s">
        <v>151</v>
      </c>
      <c r="C15" s="13" t="s">
        <v>47</v>
      </c>
      <c r="D15" s="60" t="s">
        <v>152</v>
      </c>
      <c r="E15" s="32" t="s">
        <v>153</v>
      </c>
      <c r="F15" s="13" t="s">
        <v>48</v>
      </c>
      <c r="G15" s="15">
        <v>19620</v>
      </c>
      <c r="H15" s="15">
        <v>5400</v>
      </c>
      <c r="I15" s="15">
        <f t="shared" si="1"/>
        <v>25020</v>
      </c>
      <c r="J15" s="13">
        <f t="shared" si="2"/>
        <v>300240</v>
      </c>
      <c r="K15" s="42">
        <v>42917</v>
      </c>
      <c r="L15" s="15">
        <f t="shared" si="3"/>
        <v>760</v>
      </c>
      <c r="M15" s="13">
        <f t="shared" si="4"/>
        <v>6080</v>
      </c>
      <c r="N15" s="13">
        <f t="shared" si="5"/>
        <v>306320</v>
      </c>
      <c r="O15" s="15">
        <v>18890</v>
      </c>
      <c r="P15" s="15">
        <v>5400</v>
      </c>
      <c r="Q15" s="15">
        <f t="shared" si="6"/>
        <v>24290</v>
      </c>
      <c r="R15" s="15">
        <f>Q15*4</f>
        <v>97160</v>
      </c>
      <c r="S15" s="43">
        <f t="shared" si="7"/>
        <v>200160</v>
      </c>
      <c r="T15" s="43">
        <f t="shared" si="8"/>
        <v>297320</v>
      </c>
      <c r="U15" s="58">
        <v>31391</v>
      </c>
      <c r="V15" s="58">
        <v>21367</v>
      </c>
      <c r="W15" s="15"/>
    </row>
    <row r="16" spans="1:23" ht="15.75">
      <c r="A16" s="33">
        <v>7</v>
      </c>
      <c r="B16" s="34" t="s">
        <v>163</v>
      </c>
      <c r="C16" s="13" t="s">
        <v>47</v>
      </c>
      <c r="D16" s="60" t="s">
        <v>183</v>
      </c>
      <c r="E16" s="32" t="s">
        <v>154</v>
      </c>
      <c r="F16" s="13" t="s">
        <v>48</v>
      </c>
      <c r="G16" s="15">
        <v>13700</v>
      </c>
      <c r="H16" s="15">
        <v>4200</v>
      </c>
      <c r="I16" s="15">
        <f t="shared" si="1"/>
        <v>17900</v>
      </c>
      <c r="J16" s="13">
        <f t="shared" si="2"/>
        <v>214800</v>
      </c>
      <c r="K16" s="42">
        <v>42917</v>
      </c>
      <c r="L16" s="15">
        <f t="shared" si="3"/>
        <v>540</v>
      </c>
      <c r="M16" s="13">
        <f t="shared" si="4"/>
        <v>4320</v>
      </c>
      <c r="N16" s="13">
        <f t="shared" si="5"/>
        <v>219120</v>
      </c>
      <c r="O16" s="15">
        <v>13170</v>
      </c>
      <c r="P16" s="15">
        <v>4200</v>
      </c>
      <c r="Q16" s="15">
        <f t="shared" si="6"/>
        <v>17370</v>
      </c>
      <c r="R16" s="15">
        <f>Q16*4</f>
        <v>69480</v>
      </c>
      <c r="S16" s="43">
        <f t="shared" si="7"/>
        <v>143200</v>
      </c>
      <c r="T16" s="43">
        <f t="shared" si="8"/>
        <v>212680</v>
      </c>
      <c r="U16" s="58"/>
      <c r="V16" s="58"/>
      <c r="W16" s="15"/>
    </row>
    <row r="17" spans="1:23" ht="15.75">
      <c r="A17" s="33">
        <v>8</v>
      </c>
      <c r="B17" s="34" t="s">
        <v>164</v>
      </c>
      <c r="C17" s="13" t="s">
        <v>47</v>
      </c>
      <c r="D17" s="60" t="s">
        <v>184</v>
      </c>
      <c r="E17" s="32" t="s">
        <v>154</v>
      </c>
      <c r="F17" s="13" t="s">
        <v>48</v>
      </c>
      <c r="G17" s="15">
        <v>13700</v>
      </c>
      <c r="H17" s="15">
        <v>4200</v>
      </c>
      <c r="I17" s="15">
        <f t="shared" si="1"/>
        <v>17900</v>
      </c>
      <c r="J17" s="13">
        <f t="shared" si="2"/>
        <v>214800</v>
      </c>
      <c r="K17" s="42">
        <v>42917</v>
      </c>
      <c r="L17" s="15">
        <f t="shared" si="3"/>
        <v>540</v>
      </c>
      <c r="M17" s="13">
        <f t="shared" si="4"/>
        <v>4320</v>
      </c>
      <c r="N17" s="13">
        <f t="shared" si="5"/>
        <v>219120</v>
      </c>
      <c r="O17" s="15">
        <v>13170</v>
      </c>
      <c r="P17" s="15">
        <v>4200</v>
      </c>
      <c r="Q17" s="15">
        <f t="shared" si="6"/>
        <v>17370</v>
      </c>
      <c r="R17" s="15">
        <f>Q17*4</f>
        <v>69480</v>
      </c>
      <c r="S17" s="43">
        <f t="shared" si="7"/>
        <v>143200</v>
      </c>
      <c r="T17" s="43">
        <f t="shared" si="8"/>
        <v>212680</v>
      </c>
      <c r="U17" s="58"/>
      <c r="V17" s="58"/>
      <c r="W17" s="15"/>
    </row>
    <row r="18" spans="1:23" ht="15.75">
      <c r="A18" s="33">
        <v>9</v>
      </c>
      <c r="B18" s="34" t="s">
        <v>165</v>
      </c>
      <c r="C18" s="13" t="s">
        <v>104</v>
      </c>
      <c r="D18" s="60" t="s">
        <v>186</v>
      </c>
      <c r="E18" s="32" t="s">
        <v>154</v>
      </c>
      <c r="F18" s="13" t="s">
        <v>48</v>
      </c>
      <c r="G18" s="15">
        <v>11050</v>
      </c>
      <c r="H18" s="15">
        <v>3600</v>
      </c>
      <c r="I18" s="15">
        <f t="shared" si="1"/>
        <v>14650</v>
      </c>
      <c r="J18" s="13">
        <f t="shared" si="2"/>
        <v>175800</v>
      </c>
      <c r="K18" s="42">
        <v>42917</v>
      </c>
      <c r="L18" s="15">
        <f t="shared" si="3"/>
        <v>440</v>
      </c>
      <c r="M18" s="13">
        <f t="shared" si="4"/>
        <v>3520</v>
      </c>
      <c r="N18" s="13">
        <f t="shared" si="5"/>
        <v>179320</v>
      </c>
      <c r="O18" s="15">
        <v>10620</v>
      </c>
      <c r="P18" s="15">
        <v>3600</v>
      </c>
      <c r="Q18" s="15">
        <f t="shared" si="6"/>
        <v>14220</v>
      </c>
      <c r="R18" s="15">
        <f>Q18*1</f>
        <v>14220</v>
      </c>
      <c r="S18" s="43">
        <f t="shared" si="7"/>
        <v>117200</v>
      </c>
      <c r="T18" s="43">
        <f t="shared" si="8"/>
        <v>131420</v>
      </c>
      <c r="U18" s="58"/>
      <c r="V18" s="58"/>
      <c r="W18" s="57"/>
    </row>
    <row r="19" spans="1:23" ht="15.75">
      <c r="A19" s="33">
        <v>10</v>
      </c>
      <c r="B19" s="34" t="s">
        <v>180</v>
      </c>
      <c r="C19" s="13" t="s">
        <v>104</v>
      </c>
      <c r="D19" s="60" t="s">
        <v>187</v>
      </c>
      <c r="E19" s="32" t="s">
        <v>154</v>
      </c>
      <c r="F19" s="13" t="s">
        <v>48</v>
      </c>
      <c r="G19" s="15">
        <v>11050</v>
      </c>
      <c r="H19" s="15">
        <v>3600</v>
      </c>
      <c r="I19" s="15">
        <f t="shared" si="1"/>
        <v>14650</v>
      </c>
      <c r="J19" s="13">
        <f t="shared" si="2"/>
        <v>175800</v>
      </c>
      <c r="K19" s="42">
        <v>42917</v>
      </c>
      <c r="L19" s="15">
        <f t="shared" si="3"/>
        <v>440</v>
      </c>
      <c r="M19" s="13">
        <f t="shared" si="4"/>
        <v>3520</v>
      </c>
      <c r="N19" s="13">
        <f t="shared" si="5"/>
        <v>179320</v>
      </c>
      <c r="O19" s="15">
        <v>10620</v>
      </c>
      <c r="P19" s="15">
        <v>3600</v>
      </c>
      <c r="Q19" s="15">
        <f t="shared" si="6"/>
        <v>14220</v>
      </c>
      <c r="R19" s="15">
        <f>Q19*1</f>
        <v>14220</v>
      </c>
      <c r="S19" s="43">
        <f t="shared" si="7"/>
        <v>117200</v>
      </c>
      <c r="T19" s="43">
        <f t="shared" si="8"/>
        <v>131420</v>
      </c>
      <c r="U19" s="58"/>
      <c r="V19" s="58"/>
      <c r="W19" s="57"/>
    </row>
    <row r="20" spans="1:23" ht="15.75">
      <c r="A20" s="33">
        <v>11</v>
      </c>
      <c r="B20" s="34" t="s">
        <v>166</v>
      </c>
      <c r="C20" s="13" t="s">
        <v>104</v>
      </c>
      <c r="D20" s="60" t="s">
        <v>185</v>
      </c>
      <c r="E20" s="32" t="s">
        <v>154</v>
      </c>
      <c r="F20" s="13" t="s">
        <v>48</v>
      </c>
      <c r="G20" s="15">
        <v>10650</v>
      </c>
      <c r="H20" s="15">
        <v>3600</v>
      </c>
      <c r="I20" s="15">
        <f t="shared" si="1"/>
        <v>14250</v>
      </c>
      <c r="J20" s="13">
        <f t="shared" si="2"/>
        <v>171000</v>
      </c>
      <c r="K20" s="42">
        <v>42917</v>
      </c>
      <c r="L20" s="15">
        <f t="shared" si="3"/>
        <v>430</v>
      </c>
      <c r="M20" s="13">
        <f t="shared" si="4"/>
        <v>3440</v>
      </c>
      <c r="N20" s="13">
        <f t="shared" si="5"/>
        <v>174440</v>
      </c>
      <c r="O20" s="15">
        <v>10230</v>
      </c>
      <c r="P20" s="15">
        <v>3600</v>
      </c>
      <c r="Q20" s="15">
        <f t="shared" si="6"/>
        <v>13830</v>
      </c>
      <c r="R20" s="15">
        <f>Q20*1</f>
        <v>13830</v>
      </c>
      <c r="S20" s="43">
        <f t="shared" si="7"/>
        <v>114000</v>
      </c>
      <c r="T20" s="43">
        <f t="shared" si="8"/>
        <v>127830</v>
      </c>
      <c r="U20" s="58"/>
      <c r="V20" s="58"/>
      <c r="W20" s="57"/>
    </row>
    <row r="21" spans="1:23" ht="15.75">
      <c r="A21" s="33">
        <v>12</v>
      </c>
      <c r="B21" s="34" t="s">
        <v>49</v>
      </c>
      <c r="C21" s="13"/>
      <c r="D21" s="60"/>
      <c r="E21" s="32" t="s">
        <v>103</v>
      </c>
      <c r="F21" s="13" t="s">
        <v>141</v>
      </c>
      <c r="G21" s="15"/>
      <c r="H21" s="15"/>
      <c r="I21" s="15"/>
      <c r="J21" s="13"/>
      <c r="K21" s="42"/>
      <c r="L21" s="15"/>
      <c r="M21" s="13"/>
      <c r="N21" s="13"/>
      <c r="O21" s="15"/>
      <c r="P21" s="15"/>
      <c r="Q21" s="15"/>
      <c r="R21" s="15"/>
      <c r="S21" s="43"/>
      <c r="T21" s="43"/>
      <c r="U21" s="58"/>
      <c r="V21" s="58"/>
      <c r="W21" s="41"/>
    </row>
    <row r="22" spans="1:23" ht="15.75">
      <c r="A22" s="33">
        <v>13</v>
      </c>
      <c r="B22" s="34" t="s">
        <v>174</v>
      </c>
      <c r="C22" s="13" t="s">
        <v>47</v>
      </c>
      <c r="D22" s="60" t="s">
        <v>188</v>
      </c>
      <c r="E22" s="32" t="s">
        <v>154</v>
      </c>
      <c r="F22" s="13" t="s">
        <v>48</v>
      </c>
      <c r="G22" s="15"/>
      <c r="H22" s="15"/>
      <c r="I22" s="15"/>
      <c r="J22" s="13"/>
      <c r="K22" s="42"/>
      <c r="L22" s="15"/>
      <c r="M22" s="13"/>
      <c r="N22" s="13"/>
      <c r="O22" s="15">
        <v>13170</v>
      </c>
      <c r="P22" s="15">
        <v>4200</v>
      </c>
      <c r="Q22" s="15">
        <f>O22+P22</f>
        <v>17370</v>
      </c>
      <c r="R22" s="15">
        <f>Q22*3</f>
        <v>52110</v>
      </c>
      <c r="S22" s="43">
        <f>I22*8</f>
        <v>0</v>
      </c>
      <c r="T22" s="43">
        <f>R22+S22</f>
        <v>52110</v>
      </c>
      <c r="U22" s="58"/>
      <c r="V22" s="58"/>
      <c r="W22" s="41"/>
    </row>
    <row r="23" spans="1:23" ht="15.75">
      <c r="A23" s="33">
        <v>14</v>
      </c>
      <c r="B23" s="34" t="s">
        <v>175</v>
      </c>
      <c r="C23" s="13" t="s">
        <v>47</v>
      </c>
      <c r="D23" s="60" t="s">
        <v>190</v>
      </c>
      <c r="E23" s="32" t="s">
        <v>154</v>
      </c>
      <c r="F23" s="13" t="s">
        <v>48</v>
      </c>
      <c r="G23" s="15"/>
      <c r="H23" s="15"/>
      <c r="I23" s="15"/>
      <c r="J23" s="13"/>
      <c r="K23" s="15"/>
      <c r="L23" s="15"/>
      <c r="M23" s="13"/>
      <c r="N23" s="13"/>
      <c r="O23" s="15">
        <v>13170</v>
      </c>
      <c r="P23" s="15">
        <v>4200</v>
      </c>
      <c r="Q23" s="15">
        <f>O23+P23</f>
        <v>17370</v>
      </c>
      <c r="R23" s="15">
        <f>Q23*3</f>
        <v>52110</v>
      </c>
      <c r="S23" s="43">
        <f>I23*8</f>
        <v>0</v>
      </c>
      <c r="T23" s="43">
        <f>R23+S23</f>
        <v>52110</v>
      </c>
      <c r="U23" s="49"/>
      <c r="V23" s="49"/>
      <c r="W23" s="57"/>
    </row>
    <row r="24" spans="1:23" ht="15.75">
      <c r="A24" s="33">
        <v>15</v>
      </c>
      <c r="B24" s="34" t="s">
        <v>176</v>
      </c>
      <c r="C24" s="13" t="s">
        <v>104</v>
      </c>
      <c r="D24" s="60" t="s">
        <v>189</v>
      </c>
      <c r="E24" s="32" t="s">
        <v>154</v>
      </c>
      <c r="F24" s="13" t="s">
        <v>48</v>
      </c>
      <c r="G24" s="15"/>
      <c r="H24" s="15"/>
      <c r="I24" s="15"/>
      <c r="J24" s="13"/>
      <c r="K24" s="15"/>
      <c r="L24" s="15"/>
      <c r="M24" s="13"/>
      <c r="N24" s="13"/>
      <c r="O24" s="15">
        <v>13170</v>
      </c>
      <c r="P24" s="15">
        <v>4200</v>
      </c>
      <c r="Q24" s="15">
        <f>O24+P24</f>
        <v>17370</v>
      </c>
      <c r="R24" s="15">
        <f>Q24*3</f>
        <v>52110</v>
      </c>
      <c r="S24" s="43">
        <f>I24*8</f>
        <v>0</v>
      </c>
      <c r="T24" s="43">
        <f>R24+S24</f>
        <v>52110</v>
      </c>
      <c r="U24" s="49"/>
      <c r="V24" s="49"/>
      <c r="W24" s="57"/>
    </row>
    <row r="25" spans="1:23" ht="15.75">
      <c r="A25" s="46"/>
      <c r="B25" s="46" t="s">
        <v>53</v>
      </c>
      <c r="C25" s="44"/>
      <c r="D25" s="60"/>
      <c r="E25" s="46"/>
      <c r="F25" s="44"/>
      <c r="G25" s="44">
        <f>SUM(G14:G24)</f>
        <v>91350</v>
      </c>
      <c r="H25" s="44">
        <f>SUM(H14:H24)</f>
        <v>28800</v>
      </c>
      <c r="I25" s="44">
        <f>SUM(I14:I24)</f>
        <v>120150</v>
      </c>
      <c r="J25" s="44">
        <f>SUM(J14:J24)</f>
        <v>1441800</v>
      </c>
      <c r="K25" s="44"/>
      <c r="L25" s="44">
        <f>SUM(L14:L24)</f>
        <v>3630</v>
      </c>
      <c r="M25" s="44">
        <f>SUM(M14:M24)</f>
        <v>29040</v>
      </c>
      <c r="N25" s="44">
        <f>SUM(N14:N24)</f>
        <v>1470840</v>
      </c>
      <c r="O25" s="44"/>
      <c r="P25" s="44"/>
      <c r="Q25" s="44">
        <f>SUM(Q14:Q24)</f>
        <v>168730</v>
      </c>
      <c r="R25" s="44">
        <f>SUM(R14:R24)</f>
        <v>496000</v>
      </c>
      <c r="S25" s="44">
        <f>SUM(S14:S24)</f>
        <v>961200</v>
      </c>
      <c r="T25" s="44">
        <f>SUM(T14:T24)</f>
        <v>1457200</v>
      </c>
      <c r="U25" s="13"/>
      <c r="V25" s="13"/>
      <c r="W25" s="13"/>
    </row>
    <row r="26" spans="1:23" ht="18.75">
      <c r="A26" s="13"/>
      <c r="B26" s="135" t="s">
        <v>205</v>
      </c>
      <c r="C26" s="136"/>
      <c r="D26" s="136"/>
      <c r="E26" s="136"/>
      <c r="F26" s="137"/>
      <c r="G26" s="36">
        <f>G25+G13</f>
        <v>107580</v>
      </c>
      <c r="H26" s="36">
        <f>H25+H13</f>
        <v>34200</v>
      </c>
      <c r="I26" s="36">
        <f>I25+I13</f>
        <v>141780</v>
      </c>
      <c r="J26" s="36">
        <f>J25+J13</f>
        <v>1701360</v>
      </c>
      <c r="K26" s="98"/>
      <c r="L26" s="36">
        <f>L25+L13</f>
        <v>4280</v>
      </c>
      <c r="M26" s="36">
        <f>M25+M13</f>
        <v>34240</v>
      </c>
      <c r="N26" s="36">
        <f>N25+N13</f>
        <v>1735600</v>
      </c>
      <c r="O26" s="37"/>
      <c r="P26" s="37"/>
      <c r="Q26" s="36">
        <f>Q25+Q13</f>
        <v>189730</v>
      </c>
      <c r="R26" s="36">
        <f>R25+R13</f>
        <v>580000</v>
      </c>
      <c r="S26" s="36">
        <f>S25+S13</f>
        <v>1134240</v>
      </c>
      <c r="T26" s="36">
        <f>T25+T13</f>
        <v>1714240</v>
      </c>
      <c r="U26" s="13"/>
      <c r="V26" s="20"/>
      <c r="W26" s="13"/>
    </row>
    <row r="27" spans="1:23" ht="16.5">
      <c r="A27" s="10"/>
      <c r="B27" s="127" t="s">
        <v>51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3">
        <f>ROUND(N26*1.25,0)</f>
        <v>2169500</v>
      </c>
      <c r="O27" s="10"/>
      <c r="P27" s="10"/>
      <c r="Q27" s="10"/>
      <c r="R27" s="13">
        <f>ROUND(R26*1.25,0)</f>
        <v>725000</v>
      </c>
      <c r="S27" s="13">
        <f>ROUND(S26*1.25,0)</f>
        <v>1417800</v>
      </c>
      <c r="T27" s="82">
        <f t="shared" si="8"/>
        <v>2142800</v>
      </c>
      <c r="U27" s="10"/>
      <c r="V27" s="10"/>
      <c r="W27" s="10"/>
    </row>
    <row r="28" spans="1:23" ht="16.5">
      <c r="A28" s="19"/>
      <c r="B28" s="127" t="s">
        <v>179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9">
        <v>0</v>
      </c>
      <c r="O28" s="19"/>
      <c r="P28" s="19"/>
      <c r="Q28" s="19"/>
      <c r="R28" s="19">
        <v>17132</v>
      </c>
      <c r="S28" s="19">
        <v>0</v>
      </c>
      <c r="T28" s="82">
        <f t="shared" si="8"/>
        <v>17132</v>
      </c>
      <c r="U28" s="19"/>
      <c r="V28" s="19"/>
      <c r="W28" s="18"/>
    </row>
    <row r="29" spans="1:23" ht="16.5">
      <c r="A29" s="19"/>
      <c r="B29" s="127" t="s">
        <v>64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3">
        <f>N26*0.1</f>
        <v>173560</v>
      </c>
      <c r="O29" s="19"/>
      <c r="P29" s="19"/>
      <c r="Q29" s="19"/>
      <c r="R29" s="13">
        <f>R26*0.1</f>
        <v>58000</v>
      </c>
      <c r="S29" s="13">
        <f>S26*0.1</f>
        <v>113424</v>
      </c>
      <c r="T29" s="82">
        <f t="shared" si="8"/>
        <v>171424</v>
      </c>
      <c r="U29" s="19"/>
      <c r="V29" s="19"/>
      <c r="W29" s="18"/>
    </row>
    <row r="30" spans="1:23" ht="16.5">
      <c r="A30" s="19"/>
      <c r="B30" s="127" t="s">
        <v>63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9">
        <f>ROUND((I26+I26*1.25)/2,0)</f>
        <v>159503</v>
      </c>
      <c r="O30" s="19"/>
      <c r="P30" s="19"/>
      <c r="Q30" s="19"/>
      <c r="R30" s="19">
        <v>39082</v>
      </c>
      <c r="S30" s="19">
        <v>139365</v>
      </c>
      <c r="T30" s="82">
        <f t="shared" si="8"/>
        <v>178447</v>
      </c>
      <c r="U30" s="19"/>
      <c r="V30" s="19"/>
      <c r="W30" s="18"/>
    </row>
    <row r="31" spans="1:23" ht="16.5">
      <c r="A31" s="19"/>
      <c r="B31" s="127" t="s">
        <v>69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9">
        <v>0</v>
      </c>
      <c r="O31" s="19"/>
      <c r="P31" s="19"/>
      <c r="Q31" s="19"/>
      <c r="R31" s="19">
        <v>0</v>
      </c>
      <c r="S31" s="19">
        <v>0</v>
      </c>
      <c r="T31" s="82">
        <f t="shared" si="8"/>
        <v>0</v>
      </c>
      <c r="U31" s="19"/>
      <c r="V31" s="19"/>
      <c r="W31" s="18"/>
    </row>
    <row r="32" spans="1:23" ht="16.5">
      <c r="A32" s="19"/>
      <c r="B32" s="131" t="s">
        <v>181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9">
        <f>3387*6</f>
        <v>20322</v>
      </c>
      <c r="O32" s="19"/>
      <c r="P32" s="19"/>
      <c r="Q32" s="19"/>
      <c r="R32" s="19">
        <v>0</v>
      </c>
      <c r="S32" s="9">
        <f>3387*6</f>
        <v>20322</v>
      </c>
      <c r="T32" s="82">
        <f t="shared" si="8"/>
        <v>20322</v>
      </c>
      <c r="U32" s="19"/>
      <c r="V32" s="19"/>
      <c r="W32" s="28"/>
    </row>
    <row r="33" spans="1:23" ht="16.5">
      <c r="A33" s="19"/>
      <c r="B33" s="131" t="s">
        <v>65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9">
        <v>0</v>
      </c>
      <c r="O33" s="19"/>
      <c r="P33" s="19"/>
      <c r="Q33" s="19"/>
      <c r="R33" s="19">
        <v>60158</v>
      </c>
      <c r="S33" s="19">
        <v>0</v>
      </c>
      <c r="T33" s="82">
        <f t="shared" si="8"/>
        <v>60158</v>
      </c>
      <c r="U33" s="19"/>
      <c r="V33" s="19"/>
      <c r="W33" s="18"/>
    </row>
    <row r="34" spans="1:23" ht="16.5">
      <c r="A34" s="19"/>
      <c r="B34" s="127" t="s">
        <v>66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9">
        <v>0</v>
      </c>
      <c r="O34" s="19"/>
      <c r="P34" s="19"/>
      <c r="Q34" s="19"/>
      <c r="R34" s="19">
        <v>0</v>
      </c>
      <c r="S34" s="19">
        <v>0</v>
      </c>
      <c r="T34" s="82">
        <f t="shared" si="8"/>
        <v>0</v>
      </c>
      <c r="U34" s="19"/>
      <c r="V34" s="19"/>
      <c r="W34" s="18"/>
    </row>
    <row r="35" spans="1:23" ht="16.5">
      <c r="A35" s="19"/>
      <c r="B35" s="127" t="s">
        <v>70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9">
        <v>0</v>
      </c>
      <c r="O35" s="19"/>
      <c r="P35" s="19"/>
      <c r="Q35" s="19"/>
      <c r="R35" s="19">
        <v>0</v>
      </c>
      <c r="S35" s="19">
        <v>0</v>
      </c>
      <c r="T35" s="82">
        <f t="shared" si="8"/>
        <v>0</v>
      </c>
      <c r="U35" s="56"/>
      <c r="V35" s="56"/>
      <c r="W35" s="56"/>
    </row>
    <row r="36" spans="1:23" ht="16.5">
      <c r="A36" s="19"/>
      <c r="B36" s="127" t="s">
        <v>67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9">
        <v>0</v>
      </c>
      <c r="O36" s="19"/>
      <c r="P36" s="19"/>
      <c r="Q36" s="19"/>
      <c r="R36" s="48">
        <v>0</v>
      </c>
      <c r="S36" s="9">
        <v>0</v>
      </c>
      <c r="T36" s="82">
        <f t="shared" si="8"/>
        <v>0</v>
      </c>
      <c r="U36" s="19"/>
      <c r="V36" s="19"/>
      <c r="W36" s="19"/>
    </row>
    <row r="37" spans="1:23" ht="16.5">
      <c r="A37" s="19"/>
      <c r="B37" s="128" t="s">
        <v>68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36">
        <f>SUM(N26:N36)</f>
        <v>4258485</v>
      </c>
      <c r="O37" s="38"/>
      <c r="P37" s="38"/>
      <c r="Q37" s="38"/>
      <c r="R37" s="36">
        <f>SUM(R26:R36)</f>
        <v>1479372</v>
      </c>
      <c r="S37" s="36">
        <f>SUM(S26:S36)</f>
        <v>2825151</v>
      </c>
      <c r="T37" s="36">
        <f>SUM(T26:T36)</f>
        <v>4304523</v>
      </c>
      <c r="U37" s="19"/>
      <c r="V37" s="19"/>
      <c r="W37" s="18"/>
    </row>
    <row r="38" spans="1:23" ht="18.75">
      <c r="A38" s="19"/>
      <c r="B38" s="129" t="s">
        <v>54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9"/>
      <c r="O38" s="19"/>
      <c r="P38" s="19"/>
      <c r="Q38" s="19"/>
      <c r="R38" s="19"/>
      <c r="S38" s="19"/>
      <c r="T38" s="9"/>
      <c r="U38" s="19"/>
      <c r="V38" s="19"/>
      <c r="W38" s="18"/>
    </row>
    <row r="39" spans="1:23" ht="18.75">
      <c r="A39" s="19"/>
      <c r="B39" s="130" t="s">
        <v>55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36">
        <f>N37+N38</f>
        <v>4258485</v>
      </c>
      <c r="O39" s="38"/>
      <c r="P39" s="38"/>
      <c r="Q39" s="38"/>
      <c r="R39" s="38"/>
      <c r="S39" s="38"/>
      <c r="T39" s="36">
        <f>T37+T38</f>
        <v>4304523</v>
      </c>
      <c r="U39" s="19"/>
      <c r="V39" s="19"/>
      <c r="W39" s="18"/>
    </row>
    <row r="43" spans="1:23">
      <c r="I43">
        <v>24290</v>
      </c>
      <c r="J43">
        <f>ROUND((I43+I43*1.13)/2,0)</f>
        <v>25869</v>
      </c>
    </row>
    <row r="47" spans="1:23">
      <c r="K47" s="95"/>
    </row>
  </sheetData>
  <mergeCells count="36">
    <mergeCell ref="A1:W1"/>
    <mergeCell ref="A2:W2"/>
    <mergeCell ref="A3:W3"/>
    <mergeCell ref="A4:H4"/>
    <mergeCell ref="A5:R5"/>
    <mergeCell ref="A6:A7"/>
    <mergeCell ref="B6:B7"/>
    <mergeCell ref="C6:C7"/>
    <mergeCell ref="D6:D7"/>
    <mergeCell ref="E6:E7"/>
    <mergeCell ref="F6:H6"/>
    <mergeCell ref="I6:I7"/>
    <mergeCell ref="J6:J7"/>
    <mergeCell ref="K6:M6"/>
    <mergeCell ref="N6:N7"/>
    <mergeCell ref="O6:Q6"/>
    <mergeCell ref="R6:R7"/>
    <mergeCell ref="S6:S7"/>
    <mergeCell ref="T6:T7"/>
    <mergeCell ref="U6:U7"/>
    <mergeCell ref="V6:V7"/>
    <mergeCell ref="W6:W7"/>
    <mergeCell ref="B27:M27"/>
    <mergeCell ref="B28:M28"/>
    <mergeCell ref="B29:M29"/>
    <mergeCell ref="B30:M30"/>
    <mergeCell ref="B31:M31"/>
    <mergeCell ref="B26:F26"/>
    <mergeCell ref="B38:M38"/>
    <mergeCell ref="B39:M39"/>
    <mergeCell ref="B32:M32"/>
    <mergeCell ref="B33:M33"/>
    <mergeCell ref="B34:M34"/>
    <mergeCell ref="B35:M35"/>
    <mergeCell ref="B36:M36"/>
    <mergeCell ref="B37:M37"/>
  </mergeCells>
  <pageMargins left="0.33" right="0" top="0.25" bottom="0.25" header="0.3" footer="0.18"/>
  <pageSetup paperSize="9" scale="80" pageOrder="overThenDown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GA2P</vt:lpstr>
      <vt:lpstr>GA2NP</vt:lpstr>
      <vt:lpstr>GA3NP</vt:lpstr>
      <vt:lpstr>8A P</vt:lpstr>
      <vt:lpstr>8A NP</vt:lpstr>
      <vt:lpstr>Pay Range NP</vt:lpstr>
      <vt:lpstr>Pay Range P</vt:lpstr>
      <vt:lpstr>GA1 Plan</vt:lpstr>
      <vt:lpstr>GA1 NP</vt:lpstr>
      <vt:lpstr>'GA1 NP'!Print_Area</vt:lpstr>
      <vt:lpstr>'GA1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AYUSH</dc:creator>
  <cp:lastModifiedBy>Ganapati Computer</cp:lastModifiedBy>
  <cp:lastPrinted>2016-08-27T09:34:22Z</cp:lastPrinted>
  <dcterms:created xsi:type="dcterms:W3CDTF">2009-08-24T08:04:37Z</dcterms:created>
  <dcterms:modified xsi:type="dcterms:W3CDTF">2016-08-28T02:04:13Z</dcterms:modified>
</cp:coreProperties>
</file>